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. 2.7.- ФП" sheetId="1" r:id="rId1"/>
    <sheet name="Ф 2.8. - Осн. потр. х-ки" sheetId="2" r:id="rId2"/>
    <sheet name="Ф. 2.9.- ИП" sheetId="3" r:id="rId3"/>
  </sheets>
  <definedNames>
    <definedName name="_xlnm.Print_Titles" localSheetId="0">'Ф. 2.7.- ФП'!$5:$5</definedName>
    <definedName name="_xlnm.Print_Area" localSheetId="0">'Ф. 2.7.- ФП'!$A$1:$L$36</definedName>
    <definedName name="_xlnm.Print_Area" localSheetId="2">'Ф. 2.9.- ИП'!$A$1:$F$41</definedName>
  </definedNames>
  <calcPr fullCalcOnLoad="1"/>
</workbook>
</file>

<file path=xl/sharedStrings.xml><?xml version="1.0" encoding="utf-8"?>
<sst xmlns="http://schemas.openxmlformats.org/spreadsheetml/2006/main" count="212" uniqueCount="126">
  <si>
    <t>№ п/п</t>
  </si>
  <si>
    <t>Наименование показателей</t>
  </si>
  <si>
    <t>объем</t>
  </si>
  <si>
    <t>тыс. руб.</t>
  </si>
  <si>
    <t>руб./кВт.ч</t>
  </si>
  <si>
    <t>кВт.ч</t>
  </si>
  <si>
    <t>%</t>
  </si>
  <si>
    <t>средневзвешенный тариф</t>
  </si>
  <si>
    <t>Билибино</t>
  </si>
  <si>
    <t>Анюйск</t>
  </si>
  <si>
    <t>Илирней</t>
  </si>
  <si>
    <t>Кепервеем</t>
  </si>
  <si>
    <t>Омолон</t>
  </si>
  <si>
    <t>Островное</t>
  </si>
  <si>
    <t>Наименование мероприятия</t>
  </si>
  <si>
    <t>Форма 2.7. Информация об основных показателях финансово-хозяйственной деятельности регулируемой организации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</si>
  <si>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</si>
  <si>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кВТ/ч),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</si>
  <si>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</si>
  <si>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</si>
  <si>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</si>
  <si>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</si>
  <si>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</si>
  <si>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</si>
  <si>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</si>
  <si>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</si>
  <si>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</si>
  <si>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ПРИМЕЧАНИЯ:</t>
  </si>
  <si>
    <t xml:space="preserve">  форма заполняется регулируемой организацией, выручка от регулируемой деятельности которой превышает 80 процентов совокупной выручки за отчетный  </t>
  </si>
  <si>
    <t>год, на основании бухгалтерской и статистической отчетности регулируемой организации</t>
  </si>
  <si>
    <t xml:space="preserve">  * при заполнении пункта 6 указывается ссылка на бухгалтерский баланс и приложения к нему регулируемой организации, размещенные в сети "Интернет"</t>
  </si>
  <si>
    <t xml:space="preserve">    информация об основных показателях финансово-хозяйственной деятельности раскрывается регулируемой организацией в течение 30 календарных дней  </t>
  </si>
  <si>
    <t>со дня сдачи годового балансового отчета в налоговые органы</t>
  </si>
  <si>
    <t xml:space="preserve">Форма 2.8. Информация об основных потребительских характеристиках </t>
  </si>
  <si>
    <t>регулируемых товаров и услуг регулируемых организаций и их соответствии установленным требованиям</t>
  </si>
  <si>
    <t>Наименование участка, населенного пункта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</si>
  <si>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</si>
  <si>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</si>
  <si>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</si>
  <si>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количество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</si>
  <si>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</si>
  <si>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</si>
  <si>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</si>
  <si>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</si>
  <si>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</si>
  <si>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</si>
  <si>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</si>
  <si>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продолжительность рассмотрения заявлений о подключении (дней)</t>
  </si>
  <si>
    <t>ПРИМЕЧАНИЕ:</t>
  </si>
  <si>
    <t xml:space="preserve">   информация об основных потребительских характеристиках регулируемых товаров и услуг регулируемой организации и их соответствии установленным  </t>
  </si>
  <si>
    <t>требованиям раскрывается регулируемой организацией в течение 30 календарных дней со дня сдачи годового балансового отчета в налоговые органы</t>
  </si>
  <si>
    <t>Форма 2.9. Информация об инвестиционных программах и отчетах об их реализации *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</si>
  <si>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</si>
  <si>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</si>
  <si>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</si>
  <si>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</si>
  <si>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</si>
  <si>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</si>
  <si>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</si>
  <si>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Источник финансирования</t>
  </si>
  <si>
    <t>Показатели эффективности реализации инвестиционной программы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</si>
  <si>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</si>
  <si>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</si>
  <si>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</si>
  <si>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</si>
  <si>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</si>
  <si>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</si>
  <si>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 **</t>
  </si>
  <si>
    <t>Дата внесения изменений</t>
  </si>
  <si>
    <t>Внесенные изменения</t>
  </si>
  <si>
    <t xml:space="preserve">   *информация об инвестиционных программах регулируемой организации раскрывается регулируемой организацией в течение 30 календарных дней со дня сдачи годового балансового отчета в налоговые органы</t>
  </si>
  <si>
    <t xml:space="preserve"> ** 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</t>
  </si>
  <si>
    <t>субъекта Российской Федерации решения о внесении изменений в инвестиционную программу</t>
  </si>
  <si>
    <t>2.1.</t>
  </si>
  <si>
    <t>2.2.</t>
  </si>
  <si>
    <t>2.2.1.</t>
  </si>
  <si>
    <t>2.2.2.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</si>
  <si>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</si>
  <si>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</si>
  <si>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</si>
  <si>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</si>
  <si>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</si>
  <si>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</si>
  <si>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</si>
  <si>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</si>
  <si>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</si>
  <si>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</si>
  <si>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</si>
  <si>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Расход воды на собственные (в том числе хозяйственно-бытовые) нужды (процент объема отпуска воды потребителям)</t>
  </si>
  <si>
    <t>Удельный расход электроэнергии на подачу воды в сеть (тыс. кВт/ч или тыс. куб. метров)</t>
  </si>
  <si>
    <t>Среднесписочная численность основного производственного персонала (человек)</t>
  </si>
  <si>
    <t>Потери воды в сетях (процентов)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</si>
  <si>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</si>
  <si>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Объем воды, пропущенной через очистные сооружения</t>
  </si>
  <si>
    <t>Объем покупной воды (тыс. куб. метров)</t>
  </si>
  <si>
    <t>Объем поднятой воды (тыс. куб. метров)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</si>
  <si>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*</t>
  </si>
  <si>
    <t>Валовая прибыль (убытки) от продажи товаров и услуг по регулируемому виду деятельности (тыс. рублей)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</si>
  <si>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</si>
  <si>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</si>
  <si>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Выручка от регулируемой деятельности (тыс. рублей) с разбивкой по видам деятельности</t>
  </si>
  <si>
    <t>Себестоимость производимых товаров (оказываемых услуг) по регулируемому виду деятельности (тыс. рублей), включая:</t>
  </si>
  <si>
    <t>14.1.</t>
  </si>
  <si>
    <t>тыс. куб. метров</t>
  </si>
  <si>
    <t xml:space="preserve">Расход воды на собственные (в том числе хозяйственно-бытовые) нужды </t>
  </si>
  <si>
    <t>нет</t>
  </si>
  <si>
    <t>-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</si>
  <si>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</si>
  <si>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</si>
  <si>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</si>
  <si>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</si>
  <si>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</si>
  <si>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</si>
  <si>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</si>
  <si>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</si>
  <si>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</si>
  <si>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</si>
  <si>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Ед.  изм.</t>
  </si>
  <si>
    <t>кВт.ч   /куб.м</t>
  </si>
  <si>
    <t>Размещена на сайте предприятия в разделе "Раскрытие информации", подраздел "Бухгалтерская отчетность"</t>
  </si>
  <si>
    <t>подвоз воды</t>
  </si>
  <si>
    <t>питьевое водоснабжение</t>
  </si>
  <si>
    <r>
      <t xml:space="preserve">м) прочие расходы, которые подлежат отнесению к регулируемым видам деятельности в соответствии с </t>
    </r>
    <r>
      <rPr>
        <sz val="11"/>
        <color indexed="30"/>
        <rFont val="Times New Roman"/>
        <family val="1"/>
      </rPr>
      <t>основами ценообразования</t>
    </r>
    <r>
      <rPr>
        <sz val="11"/>
        <rFont val="Times New Roman"/>
        <family val="1"/>
      </rPr>
      <t xml:space="preserve"> в сфере водоснабжения и водоотведения, утвержденными </t>
    </r>
    <r>
      <rPr>
        <sz val="11"/>
        <color indexed="30"/>
        <rFont val="Times New Roman"/>
        <family val="1"/>
      </rPr>
      <t>постановлением</t>
    </r>
    <r>
      <rPr>
        <sz val="11"/>
        <rFont val="Times New Roman"/>
        <family val="1"/>
      </rPr>
      <t xml:space="preserve"> Правительства Российской Федерации от 13.05.2013 N 406 (Официальный интернет-портал правовой информации </t>
    </r>
    <r>
      <rPr>
        <sz val="11"/>
        <color indexed="30"/>
        <rFont val="Times New Roman"/>
        <family val="1"/>
      </rPr>
      <t>http://www.pravo.gov.ru</t>
    </r>
    <r>
      <rPr>
        <sz val="11"/>
        <rFont val="Times New Roman"/>
        <family val="1"/>
      </rPr>
      <t>, 15.05.2013)</t>
    </r>
  </si>
  <si>
    <t>за 2016 год</t>
  </si>
  <si>
    <t>Потребность в финансовых средствах на 2016 год, тыс. руб.</t>
  </si>
  <si>
    <t>_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</si>
</sst>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00"/>
    <numFmt numFmtId="191" formatCode="0.0000"/>
    <numFmt numFmtId="192" formatCode="0.000"/>
    <numFmt numFmtId="193" formatCode="#,##0.0000"/>
    <numFmt numFmtId="194" formatCode="0.00000000"/>
    <numFmt numFmtId="195" formatCode="0.0000000"/>
    <numFmt numFmtId="196" formatCode="0.000000"/>
    <numFmt numFmtId="197" formatCode="0.0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Helv"/>
      <family val="0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189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92" fontId="1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9" fontId="15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. Стандарт ВС 2015г (факт)" xfId="53"/>
    <cellStyle name="Обычный_2. Стандарт ВС 2016г (фак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47625</xdr:rowOff>
    </xdr:from>
    <xdr:to>
      <xdr:col>1</xdr:col>
      <xdr:colOff>352425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962400"/>
          <a:ext cx="3714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0" sqref="G10"/>
    </sheetView>
  </sheetViews>
  <sheetFormatPr defaultColWidth="9.140625" defaultRowHeight="12.75"/>
  <cols>
    <col min="1" max="1" width="5.421875" style="22" customWidth="1"/>
    <col min="2" max="2" width="55.140625" style="21" customWidth="1"/>
    <col min="3" max="3" width="10.57421875" style="38" customWidth="1"/>
    <col min="4" max="12" width="11.7109375" style="21" customWidth="1"/>
    <col min="13" max="16384" width="9.140625" style="21" customWidth="1"/>
  </cols>
  <sheetData>
    <row r="2" spans="1:12" ht="1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3" t="s">
        <v>123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5">
      <c r="B4" s="20"/>
      <c r="C4" s="23"/>
      <c r="D4" s="24"/>
      <c r="E4" s="24"/>
      <c r="F4" s="24"/>
      <c r="G4" s="24"/>
      <c r="H4" s="24"/>
      <c r="I4" s="24"/>
      <c r="J4" s="24"/>
      <c r="K4" s="24"/>
      <c r="L4" s="24"/>
    </row>
    <row r="5" spans="1:12" s="26" customFormat="1" ht="32.25" customHeight="1">
      <c r="A5" s="64" t="s">
        <v>0</v>
      </c>
      <c r="B5" s="64" t="s">
        <v>1</v>
      </c>
      <c r="C5" s="64" t="s">
        <v>117</v>
      </c>
      <c r="D5" s="66" t="s">
        <v>8</v>
      </c>
      <c r="E5" s="67"/>
      <c r="F5" s="25" t="s">
        <v>9</v>
      </c>
      <c r="G5" s="25" t="s">
        <v>10</v>
      </c>
      <c r="H5" s="66" t="s">
        <v>11</v>
      </c>
      <c r="I5" s="67"/>
      <c r="J5" s="66" t="s">
        <v>12</v>
      </c>
      <c r="K5" s="67"/>
      <c r="L5" s="25" t="s">
        <v>13</v>
      </c>
    </row>
    <row r="6" spans="1:12" s="26" customFormat="1" ht="42.75">
      <c r="A6" s="65"/>
      <c r="B6" s="65"/>
      <c r="C6" s="65"/>
      <c r="D6" s="19" t="s">
        <v>121</v>
      </c>
      <c r="E6" s="19" t="s">
        <v>120</v>
      </c>
      <c r="F6" s="19" t="s">
        <v>121</v>
      </c>
      <c r="G6" s="19" t="s">
        <v>121</v>
      </c>
      <c r="H6" s="19" t="s">
        <v>121</v>
      </c>
      <c r="I6" s="19" t="s">
        <v>120</v>
      </c>
      <c r="J6" s="19" t="s">
        <v>121</v>
      </c>
      <c r="K6" s="19" t="s">
        <v>120</v>
      </c>
      <c r="L6" s="19" t="s">
        <v>121</v>
      </c>
    </row>
    <row r="7" spans="1:12" ht="31.5" customHeight="1">
      <c r="A7" s="27">
        <v>1</v>
      </c>
      <c r="B7" s="28" t="s">
        <v>100</v>
      </c>
      <c r="C7" s="29" t="s">
        <v>3</v>
      </c>
      <c r="D7" s="30">
        <f>21891.362-E7</f>
        <v>21811.376</v>
      </c>
      <c r="E7" s="30">
        <v>79.986</v>
      </c>
      <c r="F7" s="30">
        <v>13455.082</v>
      </c>
      <c r="G7" s="30">
        <v>5884.023</v>
      </c>
      <c r="H7" s="30">
        <f>6009.462-I7</f>
        <v>5407.438</v>
      </c>
      <c r="I7" s="30">
        <v>602.024</v>
      </c>
      <c r="J7" s="30">
        <f>7405.19-K7</f>
        <v>6721.294</v>
      </c>
      <c r="K7" s="30">
        <v>683.896</v>
      </c>
      <c r="L7" s="30">
        <v>7872.655</v>
      </c>
    </row>
    <row r="8" spans="1:14" ht="45">
      <c r="A8" s="27">
        <v>2</v>
      </c>
      <c r="B8" s="28" t="s">
        <v>101</v>
      </c>
      <c r="C8" s="29" t="s">
        <v>3</v>
      </c>
      <c r="D8" s="30">
        <f aca="true" t="shared" si="0" ref="D8:L8">D9+D10+D13+D14+D15+D16+D18+D19+D20+D22</f>
        <v>53798.778999999995</v>
      </c>
      <c r="E8" s="30">
        <f t="shared" si="0"/>
        <v>350.42600000000004</v>
      </c>
      <c r="F8" s="30">
        <f t="shared" si="0"/>
        <v>9097.796119999999</v>
      </c>
      <c r="G8" s="30">
        <f t="shared" si="0"/>
        <v>4896.152079999999</v>
      </c>
      <c r="H8" s="30">
        <f t="shared" si="0"/>
        <v>6725.9418000000005</v>
      </c>
      <c r="I8" s="30">
        <f t="shared" si="0"/>
        <v>1245.4209999999998</v>
      </c>
      <c r="J8" s="30">
        <f t="shared" si="0"/>
        <v>11436.375</v>
      </c>
      <c r="K8" s="30">
        <f t="shared" si="0"/>
        <v>2521.547</v>
      </c>
      <c r="L8" s="30">
        <f t="shared" si="0"/>
        <v>7679.523999999999</v>
      </c>
      <c r="N8" s="48"/>
    </row>
    <row r="9" spans="1:12" ht="33" customHeight="1">
      <c r="A9" s="27" t="s">
        <v>73</v>
      </c>
      <c r="B9" s="28" t="s">
        <v>16</v>
      </c>
      <c r="C9" s="29" t="s">
        <v>3</v>
      </c>
      <c r="D9" s="30">
        <v>26126.459</v>
      </c>
      <c r="E9" s="30">
        <v>19.631</v>
      </c>
      <c r="F9" s="51"/>
      <c r="G9" s="51"/>
      <c r="H9" s="51"/>
      <c r="I9" s="30">
        <v>49.292</v>
      </c>
      <c r="J9" s="51"/>
      <c r="K9" s="30">
        <v>211.545</v>
      </c>
      <c r="L9" s="51"/>
    </row>
    <row r="10" spans="1:12" s="32" customFormat="1" ht="63.75" customHeight="1">
      <c r="A10" s="1" t="s">
        <v>74</v>
      </c>
      <c r="B10" s="31" t="s">
        <v>17</v>
      </c>
      <c r="C10" s="29" t="s">
        <v>3</v>
      </c>
      <c r="D10" s="30">
        <f>D12*D11/1000</f>
        <v>802.6819199999999</v>
      </c>
      <c r="E10" s="30"/>
      <c r="F10" s="30">
        <f>F12*F11/1000</f>
        <v>1822.72512</v>
      </c>
      <c r="G10" s="30">
        <f>G12*G11/1000</f>
        <v>1038.1490800000001</v>
      </c>
      <c r="H10" s="30">
        <f>H12*H11/1000</f>
        <v>150.38279999999997</v>
      </c>
      <c r="I10" s="30"/>
      <c r="J10" s="30">
        <f>J12*J11/1000</f>
        <v>1266.975</v>
      </c>
      <c r="K10" s="30"/>
      <c r="L10" s="30">
        <f>L12*L11/1000</f>
        <v>2608.61832</v>
      </c>
    </row>
    <row r="11" spans="1:12" s="32" customFormat="1" ht="15">
      <c r="A11" s="1" t="s">
        <v>75</v>
      </c>
      <c r="B11" s="33" t="s">
        <v>7</v>
      </c>
      <c r="C11" s="29" t="s">
        <v>4</v>
      </c>
      <c r="D11" s="29">
        <v>9.76</v>
      </c>
      <c r="E11" s="29"/>
      <c r="F11" s="29">
        <v>33.92</v>
      </c>
      <c r="G11" s="29">
        <v>35.03</v>
      </c>
      <c r="H11" s="29">
        <v>11.29</v>
      </c>
      <c r="I11" s="29"/>
      <c r="J11" s="29">
        <v>67.5</v>
      </c>
      <c r="K11" s="29"/>
      <c r="L11" s="29">
        <v>37.98</v>
      </c>
    </row>
    <row r="12" spans="1:12" s="32" customFormat="1" ht="15">
      <c r="A12" s="1" t="s">
        <v>76</v>
      </c>
      <c r="B12" s="33" t="s">
        <v>2</v>
      </c>
      <c r="C12" s="29" t="s">
        <v>5</v>
      </c>
      <c r="D12" s="34">
        <v>82242</v>
      </c>
      <c r="E12" s="34"/>
      <c r="F12" s="34">
        <v>53736</v>
      </c>
      <c r="G12" s="34">
        <v>29636</v>
      </c>
      <c r="H12" s="34">
        <v>13320</v>
      </c>
      <c r="I12" s="34"/>
      <c r="J12" s="34">
        <v>18770</v>
      </c>
      <c r="K12" s="34"/>
      <c r="L12" s="34">
        <v>68684</v>
      </c>
    </row>
    <row r="13" spans="1:12" ht="30">
      <c r="A13" s="27" t="s">
        <v>77</v>
      </c>
      <c r="B13" s="28" t="s">
        <v>18</v>
      </c>
      <c r="C13" s="29" t="s">
        <v>3</v>
      </c>
      <c r="D13" s="30">
        <v>677.5775001754055</v>
      </c>
      <c r="E13" s="30"/>
      <c r="F13" s="51"/>
      <c r="G13" s="51"/>
      <c r="H13" s="51"/>
      <c r="I13" s="51"/>
      <c r="J13" s="51"/>
      <c r="K13" s="51"/>
      <c r="L13" s="51"/>
    </row>
    <row r="14" spans="1:12" ht="30">
      <c r="A14" s="27" t="s">
        <v>78</v>
      </c>
      <c r="B14" s="28" t="s">
        <v>19</v>
      </c>
      <c r="C14" s="29" t="s">
        <v>3</v>
      </c>
      <c r="D14" s="30">
        <v>11143.905800889823</v>
      </c>
      <c r="E14" s="30"/>
      <c r="F14" s="30">
        <v>1490.791</v>
      </c>
      <c r="G14" s="30">
        <v>1081.728</v>
      </c>
      <c r="H14" s="30">
        <v>856.732</v>
      </c>
      <c r="I14" s="30"/>
      <c r="J14" s="30">
        <v>599.929</v>
      </c>
      <c r="K14" s="30"/>
      <c r="L14" s="30">
        <v>1541.112</v>
      </c>
    </row>
    <row r="15" spans="1:12" ht="30">
      <c r="A15" s="27" t="s">
        <v>79</v>
      </c>
      <c r="B15" s="28" t="s">
        <v>20</v>
      </c>
      <c r="C15" s="29" t="s">
        <v>3</v>
      </c>
      <c r="D15" s="30">
        <v>1429.6742292919407</v>
      </c>
      <c r="E15" s="30"/>
      <c r="F15" s="30">
        <v>1052.411</v>
      </c>
      <c r="G15" s="30">
        <v>299.238</v>
      </c>
      <c r="H15" s="30">
        <v>357.72</v>
      </c>
      <c r="I15" s="30"/>
      <c r="J15" s="30">
        <v>387.239</v>
      </c>
      <c r="K15" s="30"/>
      <c r="L15" s="30">
        <v>599.927</v>
      </c>
    </row>
    <row r="16" spans="1:12" ht="30">
      <c r="A16" s="27" t="s">
        <v>80</v>
      </c>
      <c r="B16" s="28" t="s">
        <v>21</v>
      </c>
      <c r="C16" s="29" t="s">
        <v>3</v>
      </c>
      <c r="D16" s="30">
        <v>1076.761</v>
      </c>
      <c r="E16" s="30"/>
      <c r="F16" s="30">
        <v>159.794</v>
      </c>
      <c r="G16" s="30">
        <v>8.97</v>
      </c>
      <c r="H16" s="30">
        <v>464.679</v>
      </c>
      <c r="I16" s="30"/>
      <c r="J16" s="30">
        <v>491.407</v>
      </c>
      <c r="K16" s="30"/>
      <c r="L16" s="30">
        <v>145.383</v>
      </c>
    </row>
    <row r="17" spans="1:12" ht="30">
      <c r="A17" s="27" t="s">
        <v>81</v>
      </c>
      <c r="B17" s="28" t="s">
        <v>22</v>
      </c>
      <c r="C17" s="35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31.5" customHeight="1">
      <c r="A18" s="27" t="s">
        <v>82</v>
      </c>
      <c r="B18" s="28" t="s">
        <v>23</v>
      </c>
      <c r="C18" s="29" t="s">
        <v>3</v>
      </c>
      <c r="D18" s="30">
        <v>8227.567</v>
      </c>
      <c r="E18" s="30"/>
      <c r="F18" s="30">
        <v>1264.551</v>
      </c>
      <c r="G18" s="30">
        <v>1843.83</v>
      </c>
      <c r="H18" s="30">
        <v>1940.678</v>
      </c>
      <c r="I18" s="30"/>
      <c r="J18" s="30">
        <v>1407.062</v>
      </c>
      <c r="K18" s="30"/>
      <c r="L18" s="30">
        <v>1394.134</v>
      </c>
    </row>
    <row r="19" spans="1:12" ht="32.25" customHeight="1">
      <c r="A19" s="27" t="s">
        <v>83</v>
      </c>
      <c r="B19" s="28" t="s">
        <v>24</v>
      </c>
      <c r="C19" s="29" t="s">
        <v>3</v>
      </c>
      <c r="D19" s="30">
        <f>1727.853+210.724-D15</f>
        <v>508.9027707080593</v>
      </c>
      <c r="E19" s="30"/>
      <c r="F19" s="30">
        <f>1271.907-F15</f>
        <v>219.49599999999987</v>
      </c>
      <c r="G19" s="30">
        <f>441.758-G15</f>
        <v>142.51999999999998</v>
      </c>
      <c r="H19" s="30">
        <f>519.367+0.564-H15</f>
        <v>162.2109999999999</v>
      </c>
      <c r="I19" s="30"/>
      <c r="J19" s="30">
        <f>563.167-J15</f>
        <v>175.92800000000005</v>
      </c>
      <c r="K19" s="30"/>
      <c r="L19" s="30">
        <f>768.298-L15</f>
        <v>168.37099999999998</v>
      </c>
    </row>
    <row r="20" spans="1:12" ht="92.25" customHeight="1">
      <c r="A20" s="27" t="s">
        <v>84</v>
      </c>
      <c r="B20" s="28" t="s">
        <v>25</v>
      </c>
      <c r="C20" s="29" t="s">
        <v>3</v>
      </c>
      <c r="D20" s="30">
        <v>1640.3539234001366</v>
      </c>
      <c r="E20" s="30"/>
      <c r="F20" s="30">
        <v>0</v>
      </c>
      <c r="G20" s="30">
        <v>24.518</v>
      </c>
      <c r="H20" s="30">
        <v>371.56</v>
      </c>
      <c r="I20" s="30"/>
      <c r="J20" s="30">
        <v>85.242</v>
      </c>
      <c r="K20" s="30"/>
      <c r="L20" s="30">
        <v>328.422</v>
      </c>
    </row>
    <row r="21" spans="1:12" ht="114" customHeight="1">
      <c r="A21" s="27" t="s">
        <v>85</v>
      </c>
      <c r="B21" s="28" t="s">
        <v>26</v>
      </c>
      <c r="C21" s="29" t="s">
        <v>3</v>
      </c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13.25" customHeight="1">
      <c r="A22" s="27" t="s">
        <v>86</v>
      </c>
      <c r="B22" s="28" t="s">
        <v>122</v>
      </c>
      <c r="C22" s="29" t="s">
        <v>3</v>
      </c>
      <c r="D22" s="51">
        <f>54149.205-D9-D10-D13-D14-D15-D16-D18-D19-D20-E8</f>
        <v>2164.8958555346403</v>
      </c>
      <c r="E22" s="30">
        <v>330.795</v>
      </c>
      <c r="F22" s="51">
        <v>3088.028</v>
      </c>
      <c r="G22" s="51">
        <v>457.199</v>
      </c>
      <c r="H22" s="51">
        <f>3618.108-I22</f>
        <v>2421.9790000000003</v>
      </c>
      <c r="I22" s="51">
        <v>1196.129</v>
      </c>
      <c r="J22" s="51">
        <v>7022.593000000001</v>
      </c>
      <c r="K22" s="51">
        <v>2310.002</v>
      </c>
      <c r="L22" s="51">
        <f>7679.524-L10-L14-L15-L16-L18-L19-L20</f>
        <v>893.5566799999997</v>
      </c>
    </row>
    <row r="23" spans="1:12" ht="64.5" customHeight="1">
      <c r="A23" s="27">
        <v>3</v>
      </c>
      <c r="B23" s="28" t="s">
        <v>99</v>
      </c>
      <c r="C23" s="29" t="s">
        <v>3</v>
      </c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51" customHeight="1">
      <c r="A24" s="27">
        <v>4</v>
      </c>
      <c r="B24" s="28" t="s">
        <v>98</v>
      </c>
      <c r="C24" s="29" t="s">
        <v>3</v>
      </c>
      <c r="D24" s="30">
        <v>39584.494</v>
      </c>
      <c r="E24" s="30"/>
      <c r="F24" s="30">
        <v>6968.184</v>
      </c>
      <c r="G24" s="30">
        <v>745.195</v>
      </c>
      <c r="H24" s="30">
        <v>6787.508</v>
      </c>
      <c r="I24" s="30"/>
      <c r="J24" s="30"/>
      <c r="K24" s="30"/>
      <c r="L24" s="30">
        <v>2510.981</v>
      </c>
    </row>
    <row r="25" spans="1:12" ht="33.75" customHeight="1">
      <c r="A25" s="27">
        <v>5</v>
      </c>
      <c r="B25" s="28" t="s">
        <v>97</v>
      </c>
      <c r="C25" s="29" t="s">
        <v>3</v>
      </c>
      <c r="D25" s="30">
        <f>D7-D8</f>
        <v>-31987.402999999995</v>
      </c>
      <c r="E25" s="30">
        <f>E7-E8</f>
        <v>-270.44000000000005</v>
      </c>
      <c r="F25" s="30">
        <f>F7-F8</f>
        <v>4357.285880000001</v>
      </c>
      <c r="G25" s="30">
        <f aca="true" t="shared" si="1" ref="G25:L25">G7-G8</f>
        <v>987.8709200000012</v>
      </c>
      <c r="H25" s="30">
        <f t="shared" si="1"/>
        <v>-1318.5038000000004</v>
      </c>
      <c r="I25" s="30">
        <f t="shared" si="1"/>
        <v>-643.3969999999998</v>
      </c>
      <c r="J25" s="30">
        <f t="shared" si="1"/>
        <v>-4715.081</v>
      </c>
      <c r="K25" s="30">
        <f t="shared" si="1"/>
        <v>-1837.651</v>
      </c>
      <c r="L25" s="30">
        <f t="shared" si="1"/>
        <v>193.1310000000003</v>
      </c>
    </row>
    <row r="26" spans="1:12" ht="63" customHeight="1">
      <c r="A26" s="27">
        <v>6</v>
      </c>
      <c r="B26" s="28" t="s">
        <v>96</v>
      </c>
      <c r="C26" s="35"/>
      <c r="D26" s="60" t="s">
        <v>119</v>
      </c>
      <c r="E26" s="61"/>
      <c r="F26" s="61"/>
      <c r="G26" s="61"/>
      <c r="H26" s="61"/>
      <c r="I26" s="61"/>
      <c r="J26" s="61"/>
      <c r="K26" s="61"/>
      <c r="L26" s="62"/>
    </row>
    <row r="27" spans="1:12" ht="31.5" customHeight="1">
      <c r="A27" s="27">
        <v>7</v>
      </c>
      <c r="B27" s="28" t="s">
        <v>95</v>
      </c>
      <c r="C27" s="36" t="s">
        <v>103</v>
      </c>
      <c r="D27" s="34"/>
      <c r="E27" s="34"/>
      <c r="F27" s="37">
        <f>39104.152/1000</f>
        <v>39.104152</v>
      </c>
      <c r="G27" s="37">
        <f>19546/1000</f>
        <v>19.546</v>
      </c>
      <c r="H27" s="37">
        <f>32633.519/1000</f>
        <v>32.633519</v>
      </c>
      <c r="I27" s="37">
        <f>205.06/1000</f>
        <v>0.20506</v>
      </c>
      <c r="J27" s="37">
        <f>25804.659/1000</f>
        <v>25.804659</v>
      </c>
      <c r="K27" s="37">
        <v>0.54</v>
      </c>
      <c r="L27" s="37">
        <f>27077.177/1000</f>
        <v>27.077177</v>
      </c>
    </row>
    <row r="28" spans="1:12" s="38" customFormat="1" ht="30">
      <c r="A28" s="36">
        <v>8</v>
      </c>
      <c r="B28" s="35" t="s">
        <v>94</v>
      </c>
      <c r="C28" s="36" t="s">
        <v>103</v>
      </c>
      <c r="D28" s="37">
        <f>1141143.511/1000</f>
        <v>1141.143511</v>
      </c>
      <c r="E28" s="37">
        <f>313.489/1000</f>
        <v>0.31348899999999996</v>
      </c>
      <c r="F28" s="52"/>
      <c r="G28" s="52"/>
      <c r="H28" s="52"/>
      <c r="I28" s="52"/>
      <c r="J28" s="52"/>
      <c r="K28" s="52"/>
      <c r="L28" s="52"/>
    </row>
    <row r="29" spans="1:12" s="38" customFormat="1" ht="33" customHeight="1">
      <c r="A29" s="36">
        <v>9</v>
      </c>
      <c r="B29" s="35" t="s">
        <v>93</v>
      </c>
      <c r="C29" s="36" t="s">
        <v>103</v>
      </c>
      <c r="D29" s="37">
        <f>D28</f>
        <v>1141.143511</v>
      </c>
      <c r="E29" s="37"/>
      <c r="F29" s="52"/>
      <c r="G29" s="52"/>
      <c r="H29" s="52"/>
      <c r="I29" s="52"/>
      <c r="J29" s="52"/>
      <c r="K29" s="52"/>
      <c r="L29" s="52"/>
    </row>
    <row r="30" spans="1:12" ht="48" customHeight="1">
      <c r="A30" s="27">
        <v>10</v>
      </c>
      <c r="B30" s="28" t="s">
        <v>92</v>
      </c>
      <c r="C30" s="36" t="s">
        <v>103</v>
      </c>
      <c r="D30" s="37">
        <f>339964.279/1000</f>
        <v>339.964279</v>
      </c>
      <c r="E30" s="37">
        <f>313.489/1000</f>
        <v>0.31348899999999996</v>
      </c>
      <c r="F30" s="37">
        <f>34130.816/1000</f>
        <v>34.130815999999996</v>
      </c>
      <c r="G30" s="37">
        <f>11373.967/1000</f>
        <v>11.373967</v>
      </c>
      <c r="H30" s="37">
        <f>22074.972/1000</f>
        <v>22.074972000000002</v>
      </c>
      <c r="I30" s="37">
        <f>198.1/1000</f>
        <v>0.1981</v>
      </c>
      <c r="J30" s="37">
        <f>15680.307/1000</f>
        <v>15.680307</v>
      </c>
      <c r="K30" s="37">
        <f>516/1000</f>
        <v>0.516</v>
      </c>
      <c r="L30" s="37">
        <f>24255.85/1000</f>
        <v>24.25585</v>
      </c>
    </row>
    <row r="31" spans="1:12" s="32" customFormat="1" ht="15">
      <c r="A31" s="1">
        <v>11</v>
      </c>
      <c r="B31" s="31" t="s">
        <v>91</v>
      </c>
      <c r="C31" s="29" t="s">
        <v>6</v>
      </c>
      <c r="D31" s="39">
        <v>4.2</v>
      </c>
      <c r="E31" s="39">
        <v>0</v>
      </c>
      <c r="F31" s="39">
        <v>2.6</v>
      </c>
      <c r="G31" s="39">
        <v>0.83</v>
      </c>
      <c r="H31" s="39">
        <v>1.9</v>
      </c>
      <c r="I31" s="39">
        <v>0</v>
      </c>
      <c r="J31" s="39">
        <v>1.48</v>
      </c>
      <c r="K31" s="39">
        <v>0</v>
      </c>
      <c r="L31" s="39">
        <v>2.2</v>
      </c>
    </row>
    <row r="32" spans="1:12" ht="30">
      <c r="A32" s="27">
        <v>12</v>
      </c>
      <c r="B32" s="28" t="s">
        <v>90</v>
      </c>
      <c r="C32" s="35"/>
      <c r="D32" s="34">
        <v>17</v>
      </c>
      <c r="E32" s="34">
        <v>0.1</v>
      </c>
      <c r="F32" s="34">
        <v>2</v>
      </c>
      <c r="G32" s="34">
        <v>1</v>
      </c>
      <c r="H32" s="34">
        <v>1</v>
      </c>
      <c r="I32" s="34">
        <v>0.1</v>
      </c>
      <c r="J32" s="34">
        <v>2</v>
      </c>
      <c r="K32" s="34">
        <v>1</v>
      </c>
      <c r="L32" s="34">
        <v>2</v>
      </c>
    </row>
    <row r="33" spans="1:12" ht="36.75" customHeight="1">
      <c r="A33" s="27">
        <v>13</v>
      </c>
      <c r="B33" s="28" t="s">
        <v>89</v>
      </c>
      <c r="C33" s="29" t="s">
        <v>118</v>
      </c>
      <c r="D33" s="29">
        <v>0.149</v>
      </c>
      <c r="E33" s="29"/>
      <c r="F33" s="29">
        <v>1.45</v>
      </c>
      <c r="G33" s="29">
        <v>2.55</v>
      </c>
      <c r="H33" s="29">
        <v>0.598</v>
      </c>
      <c r="I33" s="29"/>
      <c r="J33" s="29">
        <v>0.76</v>
      </c>
      <c r="K33" s="29"/>
      <c r="L33" s="29">
        <v>3.58</v>
      </c>
    </row>
    <row r="34" spans="1:12" ht="45">
      <c r="A34" s="27">
        <v>14</v>
      </c>
      <c r="B34" s="28" t="s">
        <v>88</v>
      </c>
      <c r="C34" s="29" t="s">
        <v>6</v>
      </c>
      <c r="D34" s="40">
        <f>D35/D30*100</f>
        <v>13.845866435867519</v>
      </c>
      <c r="E34" s="41">
        <v>0</v>
      </c>
      <c r="F34" s="40">
        <f aca="true" t="shared" si="2" ref="F34:L34">F35/F30*100</f>
        <v>11.612192336684831</v>
      </c>
      <c r="G34" s="40">
        <f t="shared" si="2"/>
        <v>13.502835026688578</v>
      </c>
      <c r="H34" s="40">
        <f t="shared" si="2"/>
        <v>21.404806311872104</v>
      </c>
      <c r="I34" s="40">
        <f t="shared" si="2"/>
        <v>3.513377082281676</v>
      </c>
      <c r="J34" s="40">
        <f t="shared" si="2"/>
        <v>14.659591805185956</v>
      </c>
      <c r="K34" s="40">
        <f>K35/K30*100</f>
        <v>4.651162790697675</v>
      </c>
      <c r="L34" s="40">
        <f t="shared" si="2"/>
        <v>9.199768303316521</v>
      </c>
    </row>
    <row r="35" spans="1:12" ht="30">
      <c r="A35" s="27" t="s">
        <v>102</v>
      </c>
      <c r="B35" s="28" t="s">
        <v>104</v>
      </c>
      <c r="C35" s="36" t="s">
        <v>103</v>
      </c>
      <c r="D35" s="42">
        <f>11.532+35.539</f>
        <v>47.071</v>
      </c>
      <c r="E35" s="43">
        <v>0</v>
      </c>
      <c r="F35" s="42">
        <f>3.652976+0.31036</f>
        <v>3.963336</v>
      </c>
      <c r="G35" s="42">
        <f>1.346808+0.189</f>
        <v>1.535808</v>
      </c>
      <c r="H35" s="42">
        <f>4.398769+0.326336</f>
        <v>4.725105</v>
      </c>
      <c r="I35" s="42">
        <f>6.96/1000</f>
        <v>0.00696</v>
      </c>
      <c r="J35" s="42">
        <f>2.043179+0.25549</f>
        <v>2.298669</v>
      </c>
      <c r="K35" s="42">
        <f>24/1000</f>
        <v>0.024</v>
      </c>
      <c r="L35" s="42">
        <f>1.965483+0.265999</f>
        <v>2.231482</v>
      </c>
    </row>
    <row r="36" spans="1:12" ht="33" customHeight="1">
      <c r="A36" s="27">
        <v>15</v>
      </c>
      <c r="B36" s="28" t="s">
        <v>87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</row>
    <row r="37" spans="2:3" ht="15">
      <c r="B37" s="44"/>
      <c r="C37" s="45"/>
    </row>
    <row r="38" ht="15">
      <c r="B38" s="21" t="s">
        <v>27</v>
      </c>
    </row>
    <row r="39" spans="2:3" ht="15">
      <c r="B39" s="4" t="s">
        <v>28</v>
      </c>
      <c r="C39" s="46"/>
    </row>
    <row r="40" ht="15">
      <c r="B40" s="21" t="s">
        <v>29</v>
      </c>
    </row>
    <row r="42" ht="15">
      <c r="B42" s="21" t="s">
        <v>30</v>
      </c>
    </row>
    <row r="44" ht="15">
      <c r="B44" s="21" t="s">
        <v>31</v>
      </c>
    </row>
    <row r="45" ht="15">
      <c r="B45" s="21" t="s">
        <v>32</v>
      </c>
    </row>
    <row r="48" spans="9:13" ht="15">
      <c r="I48" s="47"/>
      <c r="J48" s="47"/>
      <c r="K48" s="32"/>
      <c r="L48" s="32"/>
      <c r="M48" s="32"/>
    </row>
    <row r="49" spans="9:13" ht="15">
      <c r="I49" s="47"/>
      <c r="J49" s="47"/>
      <c r="K49" s="32"/>
      <c r="L49" s="32"/>
      <c r="M49" s="32"/>
    </row>
    <row r="50" spans="9:13" ht="15">
      <c r="I50" s="47"/>
      <c r="J50" s="47"/>
      <c r="K50" s="32"/>
      <c r="L50" s="32"/>
      <c r="M50" s="32"/>
    </row>
    <row r="51" spans="9:13" ht="15">
      <c r="I51" s="47"/>
      <c r="J51" s="47"/>
      <c r="K51" s="32"/>
      <c r="L51" s="32"/>
      <c r="M51" s="32"/>
    </row>
    <row r="52" spans="9:13" ht="15">
      <c r="I52" s="47"/>
      <c r="J52" s="47"/>
      <c r="K52" s="32"/>
      <c r="L52" s="32"/>
      <c r="M52" s="32"/>
    </row>
    <row r="53" spans="9:13" ht="15">
      <c r="I53" s="32"/>
      <c r="J53" s="47"/>
      <c r="K53" s="32"/>
      <c r="L53" s="32"/>
      <c r="M53" s="32"/>
    </row>
    <row r="54" spans="9:13" ht="15">
      <c r="I54" s="32"/>
      <c r="J54" s="47"/>
      <c r="K54" s="32"/>
      <c r="L54" s="32"/>
      <c r="M54" s="32"/>
    </row>
    <row r="55" spans="9:13" ht="15">
      <c r="I55" s="32"/>
      <c r="J55" s="47"/>
      <c r="K55" s="32"/>
      <c r="L55" s="32"/>
      <c r="M55" s="32"/>
    </row>
    <row r="56" spans="9:13" ht="15">
      <c r="I56" s="32"/>
      <c r="J56" s="32"/>
      <c r="K56" s="32"/>
      <c r="L56" s="32"/>
      <c r="M56" s="32"/>
    </row>
    <row r="57" spans="9:13" ht="15">
      <c r="I57" s="32"/>
      <c r="J57" s="32"/>
      <c r="K57" s="32"/>
      <c r="L57" s="32"/>
      <c r="M57" s="32"/>
    </row>
    <row r="58" spans="9:13" ht="15">
      <c r="I58" s="32"/>
      <c r="J58" s="32"/>
      <c r="K58" s="32"/>
      <c r="L58" s="32"/>
      <c r="M58" s="32"/>
    </row>
    <row r="59" spans="9:13" ht="15">
      <c r="I59" s="32"/>
      <c r="J59" s="32"/>
      <c r="K59" s="32"/>
      <c r="L59" s="32"/>
      <c r="M59" s="32"/>
    </row>
  </sheetData>
  <sheetProtection/>
  <mergeCells count="9">
    <mergeCell ref="D26:L26"/>
    <mergeCell ref="A2:L2"/>
    <mergeCell ref="A3:L3"/>
    <mergeCell ref="A5:A6"/>
    <mergeCell ref="B5:B6"/>
    <mergeCell ref="C5:C6"/>
    <mergeCell ref="D5:E5"/>
    <mergeCell ref="H5:I5"/>
    <mergeCell ref="J5:K5"/>
  </mergeCells>
  <printOptions/>
  <pageMargins left="0.22" right="0.19" top="0.33" bottom="0.18" header="0.34" footer="0.19"/>
  <pageSetup horizontalDpi="600" verticalDpi="600" orientation="landscape" paperSize="9" scale="83" r:id="rId2"/>
  <rowBreaks count="2" manualBreakCount="2">
    <brk id="28" max="11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.28125" style="3" customWidth="1"/>
    <col min="2" max="2" width="5.28125" style="16" customWidth="1"/>
    <col min="3" max="3" width="66.28125" style="3" customWidth="1"/>
    <col min="4" max="6" width="11.7109375" style="3" customWidth="1"/>
    <col min="7" max="7" width="12.140625" style="3" customWidth="1"/>
    <col min="8" max="9" width="11.7109375" style="3" customWidth="1"/>
    <col min="10" max="16384" width="9.140625" style="3" customWidth="1"/>
  </cols>
  <sheetData>
    <row r="2" spans="2:9" ht="16.5">
      <c r="B2" s="68" t="s">
        <v>33</v>
      </c>
      <c r="C2" s="68"/>
      <c r="D2" s="68"/>
      <c r="E2" s="68"/>
      <c r="F2" s="68"/>
      <c r="G2" s="68"/>
      <c r="H2" s="68"/>
      <c r="I2" s="68"/>
    </row>
    <row r="3" spans="2:9" s="5" customFormat="1" ht="16.5">
      <c r="B3" s="68" t="s">
        <v>34</v>
      </c>
      <c r="C3" s="68"/>
      <c r="D3" s="68"/>
      <c r="E3" s="68"/>
      <c r="F3" s="68"/>
      <c r="G3" s="68"/>
      <c r="H3" s="68"/>
      <c r="I3" s="68"/>
    </row>
    <row r="4" spans="2:9" s="5" customFormat="1" ht="16.5">
      <c r="B4" s="16"/>
      <c r="C4" s="2"/>
      <c r="D4" s="2"/>
      <c r="E4" s="2"/>
      <c r="F4" s="2"/>
      <c r="G4" s="2"/>
      <c r="H4" s="2"/>
      <c r="I4" s="2"/>
    </row>
    <row r="5" spans="2:9" s="17" customFormat="1" ht="31.5">
      <c r="B5" s="18" t="s">
        <v>0</v>
      </c>
      <c r="C5" s="18" t="s">
        <v>35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</row>
    <row r="6" spans="2:9" s="17" customFormat="1" ht="15.75">
      <c r="B6" s="18">
        <v>1</v>
      </c>
      <c r="C6" s="18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</row>
    <row r="7" spans="2:9" ht="31.5">
      <c r="B7" s="15">
        <v>1</v>
      </c>
      <c r="C7" s="14" t="s">
        <v>36</v>
      </c>
      <c r="D7" s="53">
        <f>12/19</f>
        <v>0.631578947368421</v>
      </c>
      <c r="E7" s="54" t="s">
        <v>105</v>
      </c>
      <c r="F7" s="54" t="s">
        <v>105</v>
      </c>
      <c r="G7" s="54" t="s">
        <v>105</v>
      </c>
      <c r="H7" s="54" t="s">
        <v>105</v>
      </c>
      <c r="I7" s="54" t="s">
        <v>105</v>
      </c>
    </row>
    <row r="8" spans="2:9" ht="47.25">
      <c r="B8" s="15">
        <v>2</v>
      </c>
      <c r="C8" s="14" t="s">
        <v>37</v>
      </c>
      <c r="D8" s="54">
        <v>12</v>
      </c>
      <c r="E8" s="54" t="s">
        <v>105</v>
      </c>
      <c r="F8" s="54" t="s">
        <v>105</v>
      </c>
      <c r="G8" s="54" t="s">
        <v>105</v>
      </c>
      <c r="H8" s="54" t="s">
        <v>105</v>
      </c>
      <c r="I8" s="54" t="s">
        <v>105</v>
      </c>
    </row>
    <row r="9" spans="2:9" ht="31.5">
      <c r="B9" s="15">
        <v>3</v>
      </c>
      <c r="C9" s="14" t="s">
        <v>38</v>
      </c>
      <c r="D9" s="55">
        <f>1347/4606</f>
        <v>0.2924446374294399</v>
      </c>
      <c r="E9" s="54" t="s">
        <v>105</v>
      </c>
      <c r="F9" s="54" t="s">
        <v>105</v>
      </c>
      <c r="G9" s="54" t="s">
        <v>105</v>
      </c>
      <c r="H9" s="54" t="s">
        <v>105</v>
      </c>
      <c r="I9" s="54" t="s">
        <v>105</v>
      </c>
    </row>
    <row r="10" spans="2:9" ht="31.5">
      <c r="B10" s="15">
        <v>4</v>
      </c>
      <c r="C10" s="14" t="s">
        <v>39</v>
      </c>
      <c r="D10" s="56">
        <v>816</v>
      </c>
      <c r="E10" s="56">
        <v>144</v>
      </c>
      <c r="F10" s="56">
        <v>96</v>
      </c>
      <c r="G10" s="56">
        <v>166</v>
      </c>
      <c r="H10" s="56">
        <v>162</v>
      </c>
      <c r="I10" s="56">
        <v>144</v>
      </c>
    </row>
    <row r="11" spans="2:9" ht="15.75">
      <c r="B11" s="15" t="s">
        <v>107</v>
      </c>
      <c r="C11" s="14" t="s">
        <v>40</v>
      </c>
      <c r="D11" s="57">
        <v>216</v>
      </c>
      <c r="E11" s="57">
        <v>36</v>
      </c>
      <c r="F11" s="57">
        <v>24</v>
      </c>
      <c r="G11" s="57">
        <v>45</v>
      </c>
      <c r="H11" s="57">
        <v>41</v>
      </c>
      <c r="I11" s="57">
        <v>36</v>
      </c>
    </row>
    <row r="12" spans="2:9" ht="15.75">
      <c r="B12" s="15" t="s">
        <v>108</v>
      </c>
      <c r="C12" s="14" t="s">
        <v>41</v>
      </c>
      <c r="D12" s="57">
        <v>216</v>
      </c>
      <c r="E12" s="57">
        <v>36</v>
      </c>
      <c r="F12" s="57">
        <v>24</v>
      </c>
      <c r="G12" s="57">
        <v>45</v>
      </c>
      <c r="H12" s="57">
        <v>41</v>
      </c>
      <c r="I12" s="57">
        <v>36</v>
      </c>
    </row>
    <row r="13" spans="2:9" ht="31.5">
      <c r="B13" s="15" t="s">
        <v>109</v>
      </c>
      <c r="C13" s="14" t="s">
        <v>42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2:9" ht="15.75">
      <c r="B14" s="15" t="s">
        <v>110</v>
      </c>
      <c r="C14" s="14" t="s">
        <v>43</v>
      </c>
      <c r="D14" s="57">
        <f>192</f>
        <v>192</v>
      </c>
      <c r="E14" s="57">
        <v>36</v>
      </c>
      <c r="F14" s="57">
        <v>24</v>
      </c>
      <c r="G14" s="57">
        <v>38</v>
      </c>
      <c r="H14" s="57">
        <v>40</v>
      </c>
      <c r="I14" s="57">
        <v>36</v>
      </c>
    </row>
    <row r="15" spans="2:9" ht="15.75">
      <c r="B15" s="15" t="s">
        <v>111</v>
      </c>
      <c r="C15" s="14" t="s">
        <v>44</v>
      </c>
      <c r="D15" s="57">
        <f>192</f>
        <v>192</v>
      </c>
      <c r="E15" s="57">
        <v>36</v>
      </c>
      <c r="F15" s="57">
        <v>24</v>
      </c>
      <c r="G15" s="57">
        <v>38</v>
      </c>
      <c r="H15" s="57">
        <v>40</v>
      </c>
      <c r="I15" s="57">
        <v>36</v>
      </c>
    </row>
    <row r="16" spans="2:9" ht="47.25">
      <c r="B16" s="15">
        <v>5</v>
      </c>
      <c r="C16" s="14" t="s">
        <v>45</v>
      </c>
      <c r="D16" s="58">
        <v>134</v>
      </c>
      <c r="E16" s="58">
        <v>45</v>
      </c>
      <c r="F16" s="58">
        <v>3</v>
      </c>
      <c r="G16" s="58">
        <v>0</v>
      </c>
      <c r="H16" s="58">
        <v>0</v>
      </c>
      <c r="I16" s="58">
        <v>0</v>
      </c>
    </row>
    <row r="17" spans="2:9" ht="15.75">
      <c r="B17" s="15" t="s">
        <v>112</v>
      </c>
      <c r="C17" s="14" t="s">
        <v>40</v>
      </c>
      <c r="D17" s="57">
        <v>0</v>
      </c>
      <c r="E17" s="57">
        <v>6</v>
      </c>
      <c r="F17" s="57">
        <v>0</v>
      </c>
      <c r="G17" s="57">
        <v>0</v>
      </c>
      <c r="H17" s="57">
        <v>0</v>
      </c>
      <c r="I17" s="57">
        <v>0</v>
      </c>
    </row>
    <row r="18" spans="2:9" ht="15.75">
      <c r="B18" s="15" t="s">
        <v>113</v>
      </c>
      <c r="C18" s="14" t="s">
        <v>41</v>
      </c>
      <c r="D18" s="57">
        <v>134</v>
      </c>
      <c r="E18" s="57">
        <v>36</v>
      </c>
      <c r="F18" s="57">
        <v>3</v>
      </c>
      <c r="G18" s="57">
        <v>0</v>
      </c>
      <c r="H18" s="57">
        <v>0</v>
      </c>
      <c r="I18" s="57">
        <v>0</v>
      </c>
    </row>
    <row r="19" spans="2:9" ht="31.5">
      <c r="B19" s="15" t="s">
        <v>114</v>
      </c>
      <c r="C19" s="14" t="s">
        <v>42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</row>
    <row r="20" spans="2:9" ht="19.5" customHeight="1">
      <c r="B20" s="15" t="s">
        <v>115</v>
      </c>
      <c r="C20" s="14" t="s">
        <v>43</v>
      </c>
      <c r="D20" s="57">
        <v>0</v>
      </c>
      <c r="E20" s="57">
        <v>3</v>
      </c>
      <c r="F20" s="57">
        <v>0</v>
      </c>
      <c r="G20" s="57">
        <v>0</v>
      </c>
      <c r="H20" s="57">
        <v>0</v>
      </c>
      <c r="I20" s="57">
        <v>0</v>
      </c>
    </row>
    <row r="21" spans="2:9" ht="21.75" customHeight="1">
      <c r="B21" s="15" t="s">
        <v>116</v>
      </c>
      <c r="C21" s="14" t="s">
        <v>44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</row>
    <row r="22" spans="2:9" ht="33" customHeight="1">
      <c r="B22" s="15">
        <v>6</v>
      </c>
      <c r="C22" s="14" t="s">
        <v>46</v>
      </c>
      <c r="D22" s="54" t="s">
        <v>105</v>
      </c>
      <c r="E22" s="54" t="s">
        <v>105</v>
      </c>
      <c r="F22" s="54" t="s">
        <v>105</v>
      </c>
      <c r="G22" s="54" t="s">
        <v>105</v>
      </c>
      <c r="H22" s="54" t="s">
        <v>105</v>
      </c>
      <c r="I22" s="54" t="s">
        <v>105</v>
      </c>
    </row>
    <row r="23" spans="2:9" ht="33" customHeight="1">
      <c r="B23" s="49">
        <v>7</v>
      </c>
      <c r="C23" s="50" t="s">
        <v>47</v>
      </c>
      <c r="D23" s="59" t="s">
        <v>106</v>
      </c>
      <c r="E23" s="59" t="s">
        <v>106</v>
      </c>
      <c r="F23" s="59" t="s">
        <v>106</v>
      </c>
      <c r="G23" s="59" t="s">
        <v>106</v>
      </c>
      <c r="H23" s="59" t="s">
        <v>106</v>
      </c>
      <c r="I23" s="59" t="s">
        <v>106</v>
      </c>
    </row>
    <row r="24" spans="3:9" ht="12.75">
      <c r="C24" s="8"/>
      <c r="D24" s="8"/>
      <c r="E24" s="8"/>
      <c r="F24" s="8"/>
      <c r="G24" s="8"/>
      <c r="H24" s="8"/>
      <c r="I24" s="8"/>
    </row>
    <row r="25" spans="3:9" ht="12.75">
      <c r="C25" s="8" t="s">
        <v>48</v>
      </c>
      <c r="D25" s="8"/>
      <c r="E25" s="8"/>
      <c r="F25" s="8"/>
      <c r="G25" s="8"/>
      <c r="H25" s="8"/>
      <c r="I25" s="8"/>
    </row>
    <row r="26" spans="3:9" ht="15">
      <c r="C26" s="4" t="s">
        <v>49</v>
      </c>
      <c r="D26" s="4"/>
      <c r="E26" s="4"/>
      <c r="F26" s="4"/>
      <c r="G26" s="4"/>
      <c r="H26" s="4"/>
      <c r="I26" s="4"/>
    </row>
    <row r="27" spans="3:9" ht="15">
      <c r="C27" s="9" t="s">
        <v>50</v>
      </c>
      <c r="D27" s="9"/>
      <c r="E27" s="9"/>
      <c r="F27" s="9"/>
      <c r="G27" s="9"/>
      <c r="H27" s="9"/>
      <c r="I27" s="9"/>
    </row>
  </sheetData>
  <sheetProtection/>
  <mergeCells count="2">
    <mergeCell ref="B2:I2"/>
    <mergeCell ref="B3:I3"/>
  </mergeCells>
  <printOptions/>
  <pageMargins left="0.2" right="0.19" top="0.48" bottom="0.23" header="0.5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56.140625" style="3" customWidth="1"/>
    <col min="2" max="2" width="51.57421875" style="3" customWidth="1"/>
    <col min="3" max="3" width="45.8515625" style="3" customWidth="1"/>
    <col min="4" max="4" width="38.140625" style="3" customWidth="1"/>
    <col min="5" max="16384" width="9.140625" style="3" customWidth="1"/>
  </cols>
  <sheetData>
    <row r="1" spans="1:4" ht="16.5">
      <c r="A1" s="68" t="s">
        <v>51</v>
      </c>
      <c r="B1" s="68"/>
      <c r="C1" s="68"/>
      <c r="D1" s="68"/>
    </row>
    <row r="2" spans="1:4" ht="17.25" thickBot="1">
      <c r="A2" s="2"/>
      <c r="B2" s="8"/>
      <c r="C2" s="8"/>
      <c r="D2" s="8"/>
    </row>
    <row r="3" spans="1:4" ht="16.5" thickBot="1">
      <c r="A3" s="6" t="s">
        <v>52</v>
      </c>
      <c r="B3" s="12" t="s">
        <v>106</v>
      </c>
      <c r="C3" s="8"/>
      <c r="D3" s="8"/>
    </row>
    <row r="4" spans="1:4" ht="16.5" thickBot="1">
      <c r="A4" s="7" t="s">
        <v>53</v>
      </c>
      <c r="B4" s="13" t="s">
        <v>106</v>
      </c>
      <c r="C4" s="8"/>
      <c r="D4" s="8"/>
    </row>
    <row r="5" spans="1:4" ht="16.5" thickBot="1">
      <c r="A5" s="7" t="s">
        <v>54</v>
      </c>
      <c r="B5" s="13" t="s">
        <v>106</v>
      </c>
      <c r="C5" s="8"/>
      <c r="D5" s="8"/>
    </row>
    <row r="6" spans="1:4" ht="48" thickBot="1">
      <c r="A6" s="7" t="s">
        <v>55</v>
      </c>
      <c r="B6" s="13" t="s">
        <v>106</v>
      </c>
      <c r="C6" s="8"/>
      <c r="D6" s="8"/>
    </row>
    <row r="7" spans="1:4" ht="32.25" thickBot="1">
      <c r="A7" s="7" t="s">
        <v>56</v>
      </c>
      <c r="B7" s="13" t="s">
        <v>106</v>
      </c>
      <c r="C7" s="8"/>
      <c r="D7" s="8"/>
    </row>
    <row r="8" spans="1:4" ht="32.25" thickBot="1">
      <c r="A8" s="7" t="s">
        <v>57</v>
      </c>
      <c r="B8" s="13" t="s">
        <v>106</v>
      </c>
      <c r="C8" s="8"/>
      <c r="D8" s="8"/>
    </row>
    <row r="9" spans="1:4" ht="24.75" customHeight="1">
      <c r="A9" s="10"/>
      <c r="B9" s="8"/>
      <c r="C9" s="8"/>
      <c r="D9" s="8"/>
    </row>
    <row r="10" spans="1:4" ht="16.5">
      <c r="A10" s="68" t="s">
        <v>58</v>
      </c>
      <c r="B10" s="68"/>
      <c r="C10" s="68"/>
      <c r="D10" s="8"/>
    </row>
    <row r="11" spans="1:4" ht="17.25" thickBot="1">
      <c r="A11" s="10"/>
      <c r="B11" s="8"/>
      <c r="C11" s="8"/>
      <c r="D11" s="8"/>
    </row>
    <row r="12" spans="1:4" ht="42" customHeight="1" thickBot="1">
      <c r="A12" s="11" t="s">
        <v>14</v>
      </c>
      <c r="B12" s="12" t="s">
        <v>124</v>
      </c>
      <c r="C12" s="12" t="s">
        <v>59</v>
      </c>
      <c r="D12" s="8"/>
    </row>
    <row r="13" spans="1:4" ht="39" customHeight="1" thickBot="1">
      <c r="A13" s="69" t="s">
        <v>125</v>
      </c>
      <c r="B13" s="13" t="s">
        <v>125</v>
      </c>
      <c r="C13" s="13" t="s">
        <v>125</v>
      </c>
      <c r="D13" s="8"/>
    </row>
    <row r="14" spans="1:4" ht="35.25" customHeight="1">
      <c r="A14" s="10"/>
      <c r="B14" s="8"/>
      <c r="C14" s="8"/>
      <c r="D14" s="8"/>
    </row>
    <row r="15" spans="1:4" ht="16.5">
      <c r="A15" s="68" t="s">
        <v>60</v>
      </c>
      <c r="B15" s="68"/>
      <c r="C15" s="68"/>
      <c r="D15" s="68"/>
    </row>
    <row r="16" spans="1:4" ht="17.25" thickBot="1">
      <c r="A16" s="10"/>
      <c r="B16" s="8"/>
      <c r="C16" s="8"/>
      <c r="D16" s="8"/>
    </row>
    <row r="17" spans="1:4" ht="52.5" customHeight="1" thickBot="1">
      <c r="A17" s="11" t="s">
        <v>14</v>
      </c>
      <c r="B17" s="12" t="s">
        <v>1</v>
      </c>
      <c r="C17" s="12" t="s">
        <v>61</v>
      </c>
      <c r="D17" s="12" t="s">
        <v>62</v>
      </c>
    </row>
    <row r="18" spans="1:4" ht="32.25" customHeight="1" thickBot="1">
      <c r="A18" s="69" t="s">
        <v>125</v>
      </c>
      <c r="B18" s="13" t="s">
        <v>125</v>
      </c>
      <c r="C18" s="13" t="s">
        <v>125</v>
      </c>
      <c r="D18" s="13" t="s">
        <v>125</v>
      </c>
    </row>
    <row r="19" spans="1:4" ht="31.5" customHeight="1">
      <c r="A19" s="10"/>
      <c r="B19" s="8"/>
      <c r="C19" s="8"/>
      <c r="D19" s="8"/>
    </row>
    <row r="20" spans="1:4" ht="16.5">
      <c r="A20" s="68" t="s">
        <v>63</v>
      </c>
      <c r="B20" s="68"/>
      <c r="C20" s="68"/>
      <c r="D20" s="68"/>
    </row>
    <row r="21" spans="1:4" ht="17.25" thickBot="1">
      <c r="A21" s="10"/>
      <c r="B21" s="8"/>
      <c r="C21" s="8"/>
      <c r="D21" s="8"/>
    </row>
    <row r="22" spans="1:4" ht="41.25" customHeight="1" thickBot="1">
      <c r="A22" s="11" t="s">
        <v>64</v>
      </c>
      <c r="B22" s="12" t="s">
        <v>14</v>
      </c>
      <c r="C22" s="12" t="s">
        <v>65</v>
      </c>
      <c r="D22" s="12" t="s">
        <v>66</v>
      </c>
    </row>
    <row r="23" spans="1:4" ht="37.5" customHeight="1" thickBot="1">
      <c r="A23" s="69" t="s">
        <v>125</v>
      </c>
      <c r="B23" s="13" t="s">
        <v>125</v>
      </c>
      <c r="C23" s="13" t="s">
        <v>125</v>
      </c>
      <c r="D23" s="13" t="s">
        <v>125</v>
      </c>
    </row>
    <row r="24" spans="1:4" ht="30.75" customHeight="1">
      <c r="A24" s="10"/>
      <c r="B24" s="8"/>
      <c r="C24" s="8"/>
      <c r="D24" s="8"/>
    </row>
    <row r="25" spans="1:4" ht="16.5">
      <c r="A25" s="68" t="s">
        <v>67</v>
      </c>
      <c r="B25" s="68"/>
      <c r="C25" s="8"/>
      <c r="D25" s="8"/>
    </row>
    <row r="26" spans="1:4" ht="17.25" thickBot="1">
      <c r="A26" s="10"/>
      <c r="B26" s="8"/>
      <c r="C26" s="8"/>
      <c r="D26" s="8"/>
    </row>
    <row r="27" spans="1:4" ht="16.5" thickBot="1">
      <c r="A27" s="11" t="s">
        <v>68</v>
      </c>
      <c r="B27" s="12" t="s">
        <v>69</v>
      </c>
      <c r="C27" s="8"/>
      <c r="D27" s="8"/>
    </row>
    <row r="28" spans="1:4" ht="24.75" customHeight="1" thickBot="1">
      <c r="A28" s="69" t="s">
        <v>125</v>
      </c>
      <c r="B28" s="13" t="s">
        <v>125</v>
      </c>
      <c r="C28" s="8"/>
      <c r="D28" s="8"/>
    </row>
    <row r="29" spans="1:4" ht="16.5">
      <c r="A29" s="10"/>
      <c r="B29" s="8"/>
      <c r="C29" s="8"/>
      <c r="D29" s="8"/>
    </row>
    <row r="30" spans="1:4" ht="12.75">
      <c r="A30" s="8" t="s">
        <v>27</v>
      </c>
      <c r="B30" s="8"/>
      <c r="C30" s="8"/>
      <c r="D30" s="8"/>
    </row>
    <row r="31" spans="1:4" ht="15">
      <c r="A31" s="4" t="s">
        <v>70</v>
      </c>
      <c r="B31" s="8"/>
      <c r="C31" s="8"/>
      <c r="D31" s="8"/>
    </row>
    <row r="32" spans="1:4" ht="15">
      <c r="A32" s="9"/>
      <c r="B32" s="8"/>
      <c r="C32" s="8"/>
      <c r="D32" s="8"/>
    </row>
    <row r="33" spans="1:4" ht="15">
      <c r="A33" s="9" t="s">
        <v>71</v>
      </c>
      <c r="B33" s="8"/>
      <c r="C33" s="8"/>
      <c r="D33" s="8"/>
    </row>
    <row r="34" spans="1:4" ht="15">
      <c r="A34" s="9" t="s">
        <v>72</v>
      </c>
      <c r="B34" s="8"/>
      <c r="C34" s="8"/>
      <c r="D34" s="8"/>
    </row>
  </sheetData>
  <sheetProtection/>
  <mergeCells count="5">
    <mergeCell ref="A25:B25"/>
    <mergeCell ref="A1:D1"/>
    <mergeCell ref="A10:C10"/>
    <mergeCell ref="A15:D15"/>
    <mergeCell ref="A20:D20"/>
  </mergeCells>
  <printOptions horizontalCentered="1"/>
  <pageMargins left="0.1968503937007874" right="0.1968503937007874" top="0.25" bottom="0.1968503937007874" header="0.31496062992125984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Полковникова Кристина Николаевна</cp:lastModifiedBy>
  <cp:lastPrinted>2016-04-26T00:36:00Z</cp:lastPrinted>
  <dcterms:created xsi:type="dcterms:W3CDTF">1996-10-08T23:32:33Z</dcterms:created>
  <dcterms:modified xsi:type="dcterms:W3CDTF">2017-04-23T22:28:24Z</dcterms:modified>
  <cp:category/>
  <cp:version/>
  <cp:contentType/>
  <cp:contentStatus/>
</cp:coreProperties>
</file>