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ЭтаКнига" defaultThemeVersion="124226"/>
  <bookViews>
    <workbookView xWindow="13620" yWindow="105" windowWidth="15135" windowHeight="12120" activeTab="4"/>
  </bookViews>
  <sheets>
    <sheet name="раздел 1" sheetId="34" r:id="rId1"/>
    <sheet name="раздел 2" sheetId="35" r:id="rId2"/>
    <sheet name="раздел 3" sheetId="40" r:id="rId3"/>
    <sheet name="раздел 4" sheetId="43" r:id="rId4"/>
    <sheet name="раздел 5" sheetId="37" r:id="rId5"/>
  </sheets>
  <definedNames>
    <definedName name="_xlnm.Print_Area" localSheetId="0">'раздел 1'!$A$1:$B$13</definedName>
    <definedName name="_xlnm.Print_Area" localSheetId="1">'раздел 2'!$A$1:$AH$31</definedName>
    <definedName name="_xlnm.Print_Area" localSheetId="2">'раздел 3'!$A$1:$J$50</definedName>
    <definedName name="_xlnm.Print_Area" localSheetId="3">'раздел 4'!$A$1:$L$7</definedName>
    <definedName name="_xlnm.Print_Area" localSheetId="4">'раздел 5'!$A$1:$AK$21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8" i="37" l="1"/>
  <c r="AI10" i="37"/>
  <c r="AI9" i="37"/>
  <c r="AH10" i="37"/>
  <c r="AH9" i="37"/>
  <c r="R10" i="37"/>
  <c r="R9" i="37"/>
  <c r="Q10" i="37"/>
  <c r="Q9" i="37"/>
  <c r="L15" i="40" l="1"/>
  <c r="E30" i="40" l="1"/>
  <c r="R21" i="37" l="1"/>
  <c r="R20" i="37"/>
  <c r="Q19" i="37"/>
  <c r="AH15" i="37"/>
  <c r="H30" i="40" l="1"/>
  <c r="E20" i="40"/>
  <c r="E34" i="40" s="1"/>
  <c r="I30" i="40" l="1"/>
  <c r="H20" i="40" l="1"/>
  <c r="I20" i="40" l="1"/>
  <c r="H34" i="40"/>
  <c r="I34" i="40" s="1"/>
  <c r="P19" i="37" l="1"/>
  <c r="R19" i="37" s="1"/>
  <c r="O6" i="37"/>
  <c r="Q6" i="37" l="1"/>
  <c r="R6" i="37" s="1"/>
  <c r="S6" i="37" s="1"/>
  <c r="T6" i="37" s="1"/>
  <c r="U6" i="37" s="1"/>
  <c r="V6" i="37" s="1"/>
  <c r="W6" i="37" s="1"/>
  <c r="X6" i="37" s="1"/>
  <c r="Y6" i="37" s="1"/>
  <c r="Z6" i="37" s="1"/>
  <c r="AA6" i="37" s="1"/>
  <c r="AB6" i="37" s="1"/>
  <c r="AC6" i="37" s="1"/>
  <c r="AD6" i="37" s="1"/>
  <c r="AE6" i="37" s="1"/>
  <c r="AF6" i="37" s="1"/>
  <c r="AH6" i="37" l="1"/>
  <c r="AI6" i="37" s="1"/>
  <c r="AJ6" i="37" s="1"/>
  <c r="AK6" i="37" s="1"/>
  <c r="L9" i="35"/>
  <c r="L15" i="35" s="1"/>
  <c r="L18" i="35" s="1"/>
  <c r="M9" i="35"/>
  <c r="M15" i="35" s="1"/>
  <c r="M18" i="35" s="1"/>
  <c r="N9" i="35"/>
  <c r="N15" i="35" s="1"/>
  <c r="N18" i="35" s="1"/>
  <c r="O10" i="35"/>
  <c r="O9" i="35" s="1"/>
  <c r="O15" i="35" s="1"/>
  <c r="M12" i="35"/>
  <c r="N12" i="35"/>
  <c r="L13" i="35"/>
  <c r="L12" i="35" s="1"/>
  <c r="O13" i="35"/>
  <c r="O12" i="35" s="1"/>
  <c r="O16" i="35"/>
  <c r="L19" i="35"/>
  <c r="M19" i="35"/>
  <c r="N19" i="35"/>
  <c r="O20" i="35"/>
  <c r="O19" i="35" s="1"/>
  <c r="O22" i="35"/>
  <c r="O23" i="35"/>
  <c r="L24" i="35"/>
  <c r="M24" i="35"/>
  <c r="N24" i="35"/>
  <c r="O24" i="35"/>
  <c r="L27" i="35"/>
  <c r="M27" i="35"/>
  <c r="N27" i="35"/>
  <c r="O27" i="35"/>
  <c r="L31" i="35"/>
  <c r="M31" i="35"/>
  <c r="N31" i="35"/>
  <c r="O18" i="35" l="1"/>
  <c r="O31" i="35"/>
  <c r="AC7" i="35" l="1"/>
  <c r="AD7" i="35" s="1"/>
  <c r="AE7" i="35" s="1"/>
  <c r="AF7" i="35" s="1"/>
  <c r="AG7" i="35" s="1"/>
  <c r="AH7" i="35" s="1"/>
  <c r="AI7" i="35" s="1"/>
  <c r="AL7" i="35" s="1"/>
  <c r="AM7" i="35" s="1"/>
  <c r="AN7" i="35" s="1"/>
  <c r="AO7" i="35" s="1"/>
  <c r="AP7" i="35" s="1"/>
  <c r="AQ7" i="35" s="1"/>
  <c r="H27" i="35"/>
  <c r="H24" i="35"/>
  <c r="H19" i="35"/>
  <c r="H13" i="35"/>
  <c r="H12" i="35"/>
  <c r="H9" i="35"/>
  <c r="H31" i="35" s="1"/>
  <c r="I7" i="35"/>
  <c r="J7" i="35" s="1"/>
  <c r="K7" i="35" s="1"/>
  <c r="H15" i="35" l="1"/>
  <c r="H18" i="35" s="1"/>
  <c r="AK15" i="37" l="1"/>
  <c r="AG15" i="37"/>
  <c r="AK11" i="37"/>
  <c r="AK9" i="37"/>
  <c r="AK8" i="37" s="1"/>
  <c r="I22" i="40"/>
  <c r="I7" i="40"/>
  <c r="I8" i="40"/>
  <c r="E19" i="35"/>
  <c r="F22" i="35"/>
  <c r="F23" i="35"/>
  <c r="E22" i="35"/>
  <c r="E23" i="35"/>
  <c r="G10" i="35"/>
  <c r="G9" i="35" s="1"/>
  <c r="F9" i="35"/>
  <c r="F15" i="35" s="1"/>
  <c r="E9" i="35"/>
  <c r="E31" i="35" s="1"/>
  <c r="F16" i="35"/>
  <c r="G20" i="35"/>
  <c r="G19" i="35" s="1"/>
  <c r="P5" i="43"/>
  <c r="E5" i="43"/>
  <c r="G5" i="43"/>
  <c r="I5" i="43" s="1"/>
  <c r="AQ27" i="35"/>
  <c r="AP27" i="35"/>
  <c r="AO27" i="35"/>
  <c r="AN27" i="35"/>
  <c r="AQ24" i="35"/>
  <c r="AP24" i="35"/>
  <c r="AO24" i="35"/>
  <c r="AN24" i="35"/>
  <c r="AQ23" i="35"/>
  <c r="AN23" i="35"/>
  <c r="AQ22" i="35"/>
  <c r="AN22" i="35"/>
  <c r="AQ20" i="35"/>
  <c r="AQ19" i="35" s="1"/>
  <c r="AN20" i="35"/>
  <c r="AN19" i="35" s="1"/>
  <c r="AP19" i="35"/>
  <c r="AO19" i="35"/>
  <c r="AQ16" i="35"/>
  <c r="AN16" i="35"/>
  <c r="AP13" i="35"/>
  <c r="AP12" i="35" s="1"/>
  <c r="AO13" i="35"/>
  <c r="AQ10" i="35"/>
  <c r="AQ9" i="35" s="1"/>
  <c r="AQ15" i="35" s="1"/>
  <c r="AN10" i="35"/>
  <c r="AN9" i="35" s="1"/>
  <c r="AN15" i="35" s="1"/>
  <c r="AP9" i="35"/>
  <c r="AP15" i="35" s="1"/>
  <c r="AP18" i="35" s="1"/>
  <c r="AO9" i="35"/>
  <c r="AO15" i="35" s="1"/>
  <c r="AO18" i="35" s="1"/>
  <c r="AN31" i="35"/>
  <c r="E12" i="35"/>
  <c r="G27" i="35"/>
  <c r="F27" i="35"/>
  <c r="E27" i="35"/>
  <c r="G24" i="35"/>
  <c r="F24" i="35"/>
  <c r="E24" i="35"/>
  <c r="D27" i="35"/>
  <c r="D24" i="35"/>
  <c r="D19" i="35"/>
  <c r="D13" i="35"/>
  <c r="D12" i="35" s="1"/>
  <c r="D9" i="35"/>
  <c r="D31" i="35" s="1"/>
  <c r="B7" i="35"/>
  <c r="C7" i="35" s="1"/>
  <c r="D7" i="35" s="1"/>
  <c r="E7" i="35" s="1"/>
  <c r="F7" i="35" s="1"/>
  <c r="G7" i="35" s="1"/>
  <c r="M7" i="35" s="1"/>
  <c r="N7" i="35" s="1"/>
  <c r="O7" i="35" s="1"/>
  <c r="Q7" i="35" s="1"/>
  <c r="R7" i="35" s="1"/>
  <c r="S7" i="35" s="1"/>
  <c r="T7" i="35" s="1"/>
  <c r="U7" i="35" s="1"/>
  <c r="V7" i="35" s="1"/>
  <c r="W7" i="35" s="1"/>
  <c r="X7" i="35" s="1"/>
  <c r="Y7" i="35" s="1"/>
  <c r="Z7" i="35" s="1"/>
  <c r="AA7" i="35" s="1"/>
  <c r="F12" i="35"/>
  <c r="F19" i="35"/>
  <c r="G13" i="35"/>
  <c r="G12" i="35" s="1"/>
  <c r="G23" i="35" l="1"/>
  <c r="G22" i="35"/>
  <c r="AO31" i="35"/>
  <c r="E15" i="35"/>
  <c r="E18" i="35" s="1"/>
  <c r="AQ18" i="35"/>
  <c r="AQ13" i="35"/>
  <c r="AQ12" i="35" s="1"/>
  <c r="AN18" i="35"/>
  <c r="AN13" i="35"/>
  <c r="AN12" i="35" s="1"/>
  <c r="G15" i="35"/>
  <c r="F18" i="35"/>
  <c r="AO12" i="35"/>
  <c r="D15" i="35"/>
  <c r="D18" i="35" s="1"/>
  <c r="G16" i="35"/>
  <c r="F31" i="35"/>
  <c r="G31" i="35" s="1"/>
  <c r="AP31" i="35"/>
  <c r="AQ31" i="35" l="1"/>
  <c r="G18" i="35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1-канализ</t>
        </r>
      </text>
    </comment>
  </commentList>
</comments>
</file>

<file path=xl/sharedStrings.xml><?xml version="1.0" encoding="utf-8"?>
<sst xmlns="http://schemas.openxmlformats.org/spreadsheetml/2006/main" count="419" uniqueCount="164">
  <si>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</si>
  <si>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</si>
  <si>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</si>
  <si>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</si>
  <si>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</si>
  <si>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</si>
  <si>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</si>
  <si>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</si>
  <si>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</si>
  <si>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2.</t>
  </si>
  <si>
    <t>2.1.</t>
  </si>
  <si>
    <t>2.3.</t>
  </si>
  <si>
    <t>Участок Билибино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</si>
  <si>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</si>
  <si>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</si>
  <si>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</si>
  <si>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</si>
  <si>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</si>
  <si>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</si>
  <si>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</si>
  <si>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</si>
  <si>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</si>
  <si>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</si>
  <si>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</si>
  <si>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</si>
  <si>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</si>
  <si>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</si>
  <si>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</si>
  <si>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</si>
  <si>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-</t>
  </si>
  <si>
    <t>кВт.ч/ куб.м</t>
  </si>
  <si>
    <t>* План мероприятий, направленных на улучшение качества очистки сточных вод, организацией не представлен</t>
  </si>
  <si>
    <t>ед.</t>
  </si>
  <si>
    <t>I</t>
  </si>
  <si>
    <t>2.2</t>
  </si>
  <si>
    <t>1</t>
  </si>
  <si>
    <t>2</t>
  </si>
  <si>
    <t>II</t>
  </si>
  <si>
    <t>III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</si>
  <si>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</si>
  <si>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</si>
  <si>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тыс.куб.м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</si>
  <si>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</si>
  <si>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</si>
  <si>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</si>
  <si>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</si>
  <si>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км.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</si>
  <si>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</si>
  <si>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</si>
  <si>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</si>
  <si>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</si>
  <si>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</si>
  <si>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</si>
  <si>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</si>
  <si>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</si>
  <si>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</si>
  <si>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</si>
  <si>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</si>
  <si>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</si>
  <si>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</si>
  <si>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</si>
  <si>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</si>
  <si>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</si>
  <si>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</si>
  <si>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</si>
  <si>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</si>
  <si>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3.</t>
  </si>
  <si>
    <t>3.1</t>
  </si>
  <si>
    <t>3.2</t>
  </si>
  <si>
    <t>4.</t>
  </si>
  <si>
    <t>5.</t>
  </si>
  <si>
    <t>план</t>
  </si>
  <si>
    <t>факт</t>
  </si>
  <si>
    <t>год</t>
  </si>
  <si>
    <t>1 полугодие</t>
  </si>
  <si>
    <t>2 полугодие</t>
  </si>
  <si>
    <t>участок Билибино</t>
  </si>
  <si>
    <t>участок Анюйск</t>
  </si>
  <si>
    <t>Прием сточных вод</t>
  </si>
  <si>
    <t>в пределах норматива по объему</t>
  </si>
  <si>
    <t>сверх норматива по объему</t>
  </si>
  <si>
    <t>1.1.1</t>
  </si>
  <si>
    <t>1.1.2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</si>
  <si>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</si>
  <si>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</si>
  <si>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</si>
  <si>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</si>
  <si>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</si>
  <si>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1.3.1</t>
  </si>
  <si>
    <t>1.3.2</t>
  </si>
  <si>
    <t>Объем транспортируемых сточных вод</t>
  </si>
  <si>
    <t>Объем сточных вод, поступивших на очистные сооружения</t>
  </si>
  <si>
    <t>Объем обезвоженного осадка сточных вод</t>
  </si>
  <si>
    <t>от собственных производств</t>
  </si>
  <si>
    <t>неучтенный приток сточных вод</t>
  </si>
  <si>
    <t>1.3.3</t>
  </si>
  <si>
    <t>1.3.3.1</t>
  </si>
  <si>
    <t>1.3.3.2</t>
  </si>
  <si>
    <t>1.3.3.3</t>
  </si>
  <si>
    <t xml:space="preserve">  населения</t>
  </si>
  <si>
    <t xml:space="preserve">  бюджетных организаций</t>
  </si>
  <si>
    <t xml:space="preserve">  прочих потребителей</t>
  </si>
  <si>
    <t>Сброшенные воды без очистки</t>
  </si>
  <si>
    <t>Объем сточных вод, принятых у потребителей - всего, в том числе:</t>
  </si>
  <si>
    <t>По категориям потребителей - всего, в том числе:</t>
  </si>
  <si>
    <t>от потребителей, всего, в том числе:</t>
  </si>
  <si>
    <t>на собственные очистные сооружения</t>
  </si>
  <si>
    <t>другим организациям</t>
  </si>
  <si>
    <t>объем сточных вод, прошедших очистку</t>
  </si>
  <si>
    <t>сбросы сточных вод в пределах нормативов и лимитов</t>
  </si>
  <si>
    <t xml:space="preserve">        городского</t>
  </si>
  <si>
    <t xml:space="preserve">        сельского</t>
  </si>
  <si>
    <t>ФАКТ</t>
  </si>
  <si>
    <t xml:space="preserve">Раздел 2. Баланс водоотведения 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</si>
  <si>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</si>
  <si>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</si>
  <si>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</si>
  <si>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</si>
  <si>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</si>
  <si>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</si>
  <si>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</si>
  <si>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Ремонт участка канализационной сети от КК-430 до КК-431 по ул.Октябрьская</t>
  </si>
  <si>
    <t xml:space="preserve">Ремонт участка канализационной сети от КК-433 до КК434а по ул.Октябрьская </t>
  </si>
  <si>
    <t>Ремонт участка канализационной сети</t>
  </si>
  <si>
    <t>Ремонт участка канализационных сетей от ТК-101 до ТК-102</t>
  </si>
  <si>
    <t>2.4.</t>
  </si>
  <si>
    <t>2.5.</t>
  </si>
  <si>
    <t>3.2. План мероприятий, направленных на улучшение качества очистки сточных вод*</t>
  </si>
  <si>
    <t>3.3. План мероприятий по энергосбережению и повышению энергетической эффективности*</t>
  </si>
  <si>
    <t>Раздел 4. Объем финансовых потребностей, необходимых для реализации производственной программы</t>
  </si>
  <si>
    <t>ПЛАН</t>
  </si>
  <si>
    <t>Отклонение 
(- не использовано, + перерасход)</t>
  </si>
  <si>
    <t>Причины отклонения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</si>
  <si>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</si>
  <si>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</si>
  <si>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показатель надежности и бесперебойности централизованной системы водоотведения</t>
  </si>
  <si>
    <t>(должность)</t>
  </si>
  <si>
    <t>(ФИО, подпись)</t>
  </si>
  <si>
    <t>* План мероприятий по энергосбережению и повышению энергетической эффективности организацией не представлен</t>
  </si>
  <si>
    <t xml:space="preserve">Отклонение </t>
  </si>
  <si>
    <t>Ремонт участка канализационной сети от КК-430 до КК-431 по ул.Октябрьская г.Билибино</t>
  </si>
  <si>
    <t>Фактические затраты при выполнении работ по договорам ГПХ (при планировании работ была учтена сметная стоимость материалов)</t>
  </si>
  <si>
    <t>Работы не  выполнены по причине отсутствия подрядчиков с необходимой квалификацей и допуском к указанным работам, выданным СРО.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</si>
  <si>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(снизилось сверхнормативное потребление ХВС и ГВС населением в МКД, оборудованных коллективными приборами учета)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</si>
  <si>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(снизились потери воды).</t>
  </si>
  <si>
    <t>В связи с отсутствием нормативов допустимых сбросов для объектов III категории опасности,  вывить несоответствие не представляется возможным (письмо прилагаем).</t>
  </si>
  <si>
    <t>В связи с отсутствием нормативов допустимых сбросов для объектов III категории опасности вывить несоответствие не представляется возможным (письмо прилагаем).</t>
  </si>
  <si>
    <t xml:space="preserve">Ремонтные работы на сетях водоотведения не выполнены по причине отсутствия подрядчика. </t>
  </si>
  <si>
    <t>Ремонт канализ. выпуска от д. 7 по ул. Ленина до КК-203</t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</si>
  <si>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                        2. В связи с отсутствием достаточного объема материалов работы по ремонту участка сетей холодного водоснабжения перенесены на 2021 г. (план рем. работ прилагается).</t>
  </si>
  <si>
    <t>Руководитель организации</t>
  </si>
  <si>
    <t>Отсутствие собственных квалифицированных специалистов для выполнения требуемого объема работ. Отказ подрядчика в связи с недостаточным объемом материалов.</t>
  </si>
  <si>
    <t xml:space="preserve">                                                                                   С.И. Брычаев</t>
  </si>
  <si>
    <t>Погрузочно-разгрузочные работы пр проведении монтажных работ по ремонту коллектора в Г. Билибино</t>
  </si>
  <si>
    <t>Превышение фактических затрат обусловлено необходимостью выполнения ремонтных работ на коллекторе г. Билибино.</t>
  </si>
  <si>
    <t>Прокладка обводного участка безнапорного канализационного коллектора протяженностью 180 метров от ревизии № 20/а до ревизии № 31/а</t>
  </si>
  <si>
    <t>Ремонт участка безнапорного канализационного коллектора протяженностью 214,7 метров от ревизии № 31/а до ревизии № 34/а</t>
  </si>
  <si>
    <t>Ремонт участка безнапорного канализационного коллектора протяженностью 315,9 метров от ревизии № 16 до ревизии № 20/а г. Билибино</t>
  </si>
  <si>
    <t>Ремонт участка канализации от КК №5а до КК №7а г. Билибино</t>
  </si>
  <si>
    <t>В связи с отсутствием нормативов допустимых сбросов для объектов III категории опасности. Выявить несоответствие не представляется возможным (письмо прилагаем).</t>
  </si>
  <si>
    <t>Пробы отобраны согласно рабочей программе.</t>
  </si>
  <si>
    <t>в сфере водоотведения за 2019-2022 годы</t>
  </si>
  <si>
    <t>Замена трубопровода канализации от ТК-111 -ТК-112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</si>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</sst>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32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indexed="12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rgb="FF0000FF"/>
      <name val="Helv"/>
      <charset val="204"/>
    </font>
    <font>
      <sz val="11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6" fillId="0" borderId="0"/>
  </cellStyleXfs>
  <cellXfs count="499">
    <xf numFmtId="0" fontId="0" fillId="0" borderId="0" xfId="0"/>
    <xf numFmtId="0" fontId="8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7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7" fillId="0" borderId="0" xfId="6" applyFont="1"/>
    <xf numFmtId="0" fontId="11" fillId="0" borderId="0" xfId="6" applyFont="1"/>
    <xf numFmtId="0" fontId="7" fillId="0" borderId="1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9" fillId="0" borderId="0" xfId="6" applyFont="1"/>
    <xf numFmtId="0" fontId="2" fillId="0" borderId="0" xfId="3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2" fillId="0" borderId="1" xfId="3" applyFont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left" vertical="center" wrapText="1"/>
    </xf>
    <xf numFmtId="164" fontId="14" fillId="0" borderId="9" xfId="0" applyNumberFormat="1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/>
    <xf numFmtId="165" fontId="13" fillId="2" borderId="15" xfId="0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13" fillId="0" borderId="29" xfId="0" applyFont="1" applyBorder="1"/>
    <xf numFmtId="0" fontId="7" fillId="0" borderId="3" xfId="0" applyFont="1" applyBorder="1" applyAlignment="1">
      <alignment horizontal="center" vertical="center"/>
    </xf>
    <xf numFmtId="0" fontId="8" fillId="0" borderId="29" xfId="0" applyFont="1" applyBorder="1"/>
    <xf numFmtId="0" fontId="9" fillId="0" borderId="30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top" wrapText="1"/>
    </xf>
    <xf numFmtId="2" fontId="2" fillId="0" borderId="33" xfId="0" applyNumberFormat="1" applyFont="1" applyBorder="1" applyAlignment="1">
      <alignment horizontal="center" vertical="center"/>
    </xf>
    <xf numFmtId="0" fontId="5" fillId="0" borderId="29" xfId="0" applyFont="1" applyBorder="1"/>
    <xf numFmtId="0" fontId="7" fillId="0" borderId="0" xfId="6" applyFont="1" applyAlignment="1">
      <alignment horizont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7" fontId="13" fillId="0" borderId="22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65" fontId="2" fillId="0" borderId="3" xfId="3" applyNumberFormat="1" applyFont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4" fontId="2" fillId="2" borderId="1" xfId="3" applyNumberFormat="1" applyFont="1" applyFill="1" applyBorder="1" applyAlignment="1">
      <alignment horizontal="center" vertical="center" wrapText="1"/>
    </xf>
    <xf numFmtId="166" fontId="5" fillId="0" borderId="0" xfId="0" applyNumberFormat="1" applyFont="1"/>
    <xf numFmtId="0" fontId="13" fillId="0" borderId="1" xfId="0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1" fillId="4" borderId="22" xfId="0" applyNumberFormat="1" applyFont="1" applyFill="1" applyBorder="1" applyAlignment="1">
      <alignment horizontal="center" vertical="center" wrapText="1"/>
    </xf>
    <xf numFmtId="164" fontId="21" fillId="4" borderId="5" xfId="0" applyNumberFormat="1" applyFont="1" applyFill="1" applyBorder="1" applyAlignment="1">
      <alignment horizontal="center" vertical="center" wrapText="1"/>
    </xf>
    <xf numFmtId="164" fontId="21" fillId="4" borderId="34" xfId="0" applyNumberFormat="1" applyFont="1" applyFill="1" applyBorder="1" applyAlignment="1">
      <alignment horizontal="center" vertical="center" wrapText="1"/>
    </xf>
    <xf numFmtId="165" fontId="21" fillId="4" borderId="34" xfId="0" applyNumberFormat="1" applyFont="1" applyFill="1" applyBorder="1" applyAlignment="1">
      <alignment horizontal="center" vertical="center" wrapText="1"/>
    </xf>
    <xf numFmtId="165" fontId="21" fillId="4" borderId="40" xfId="0" applyNumberFormat="1" applyFont="1" applyFill="1" applyBorder="1" applyAlignment="1">
      <alignment horizontal="center" vertical="top" wrapText="1"/>
    </xf>
    <xf numFmtId="165" fontId="21" fillId="4" borderId="23" xfId="0" applyNumberFormat="1" applyFont="1" applyFill="1" applyBorder="1" applyAlignment="1">
      <alignment horizontal="center" vertical="center" wrapText="1"/>
    </xf>
    <xf numFmtId="165" fontId="21" fillId="4" borderId="35" xfId="0" applyNumberFormat="1" applyFont="1" applyFill="1" applyBorder="1" applyAlignment="1">
      <alignment horizontal="center" vertical="center" wrapText="1"/>
    </xf>
    <xf numFmtId="165" fontId="21" fillId="4" borderId="45" xfId="0" applyNumberFormat="1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center" vertical="center" wrapText="1"/>
    </xf>
    <xf numFmtId="164" fontId="21" fillId="4" borderId="35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2" fillId="0" borderId="0" xfId="0" applyFont="1"/>
    <xf numFmtId="0" fontId="5" fillId="3" borderId="0" xfId="0" applyFont="1" applyFill="1"/>
    <xf numFmtId="0" fontId="21" fillId="4" borderId="1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left" vertical="center" wrapText="1"/>
    </xf>
    <xf numFmtId="165" fontId="21" fillId="4" borderId="17" xfId="3" applyNumberFormat="1" applyFont="1" applyFill="1" applyBorder="1" applyAlignment="1">
      <alignment horizontal="center" vertical="center" wrapText="1"/>
    </xf>
    <xf numFmtId="164" fontId="21" fillId="4" borderId="1" xfId="3" applyNumberFormat="1" applyFont="1" applyFill="1" applyBorder="1" applyAlignment="1">
      <alignment horizontal="center" vertical="center" wrapText="1"/>
    </xf>
    <xf numFmtId="165" fontId="21" fillId="4" borderId="1" xfId="3" applyNumberFormat="1" applyFont="1" applyFill="1" applyBorder="1" applyAlignment="1">
      <alignment horizontal="center" vertical="center" wrapText="1"/>
    </xf>
    <xf numFmtId="0" fontId="21" fillId="4" borderId="17" xfId="3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 shrinkToFit="1"/>
    </xf>
    <xf numFmtId="165" fontId="23" fillId="4" borderId="5" xfId="0" applyNumberFormat="1" applyFont="1" applyFill="1" applyBorder="1" applyAlignment="1">
      <alignment horizontal="center" vertical="top" wrapText="1"/>
    </xf>
    <xf numFmtId="165" fontId="23" fillId="4" borderId="20" xfId="0" applyNumberFormat="1" applyFont="1" applyFill="1" applyBorder="1" applyAlignment="1">
      <alignment horizontal="center" vertical="top" wrapText="1"/>
    </xf>
    <xf numFmtId="165" fontId="23" fillId="4" borderId="6" xfId="0" applyNumberFormat="1" applyFont="1" applyFill="1" applyBorder="1" applyAlignment="1">
      <alignment horizontal="center" vertical="top" wrapText="1"/>
    </xf>
    <xf numFmtId="165" fontId="23" fillId="4" borderId="15" xfId="0" applyNumberFormat="1" applyFont="1" applyFill="1" applyBorder="1" applyAlignment="1">
      <alignment horizontal="center" vertical="top" wrapText="1"/>
    </xf>
    <xf numFmtId="165" fontId="24" fillId="4" borderId="9" xfId="0" applyNumberFormat="1" applyFont="1" applyFill="1" applyBorder="1" applyAlignment="1">
      <alignment horizontal="center" vertical="center" wrapText="1"/>
    </xf>
    <xf numFmtId="167" fontId="24" fillId="4" borderId="21" xfId="0" applyNumberFormat="1" applyFont="1" applyFill="1" applyBorder="1" applyAlignment="1">
      <alignment horizontal="center" vertical="center" wrapText="1"/>
    </xf>
    <xf numFmtId="167" fontId="24" fillId="4" borderId="24" xfId="0" applyNumberFormat="1" applyFont="1" applyFill="1" applyBorder="1" applyAlignment="1">
      <alignment horizontal="center" vertical="center" wrapText="1"/>
    </xf>
    <xf numFmtId="167" fontId="24" fillId="4" borderId="18" xfId="0" applyNumberFormat="1" applyFont="1" applyFill="1" applyBorder="1" applyAlignment="1">
      <alignment horizontal="center" vertical="center" wrapText="1"/>
    </xf>
    <xf numFmtId="165" fontId="23" fillId="4" borderId="9" xfId="0" applyNumberFormat="1" applyFont="1" applyFill="1" applyBorder="1" applyAlignment="1">
      <alignment horizontal="center" vertical="center" wrapText="1"/>
    </xf>
    <xf numFmtId="167" fontId="23" fillId="4" borderId="21" xfId="0" applyNumberFormat="1" applyFont="1" applyFill="1" applyBorder="1" applyAlignment="1">
      <alignment horizontal="center" vertical="center" wrapText="1"/>
    </xf>
    <xf numFmtId="167" fontId="23" fillId="4" borderId="24" xfId="0" applyNumberFormat="1" applyFont="1" applyFill="1" applyBorder="1" applyAlignment="1">
      <alignment horizontal="center" vertical="center" wrapText="1"/>
    </xf>
    <xf numFmtId="167" fontId="23" fillId="4" borderId="18" xfId="0" applyNumberFormat="1" applyFont="1" applyFill="1" applyBorder="1" applyAlignment="1">
      <alignment horizontal="center" vertical="center" wrapText="1"/>
    </xf>
    <xf numFmtId="165" fontId="24" fillId="4" borderId="5" xfId="0" applyNumberFormat="1" applyFont="1" applyFill="1" applyBorder="1" applyAlignment="1">
      <alignment horizontal="center" vertical="center" wrapText="1"/>
    </xf>
    <xf numFmtId="167" fontId="24" fillId="4" borderId="22" xfId="0" applyNumberFormat="1" applyFont="1" applyFill="1" applyBorder="1" applyAlignment="1">
      <alignment horizontal="center" vertical="center" wrapText="1"/>
    </xf>
    <xf numFmtId="167" fontId="24" fillId="4" borderId="10" xfId="0" applyNumberFormat="1" applyFont="1" applyFill="1" applyBorder="1" applyAlignment="1">
      <alignment horizontal="center" vertical="center" wrapText="1"/>
    </xf>
    <xf numFmtId="167" fontId="24" fillId="4" borderId="15" xfId="0" applyNumberFormat="1" applyFont="1" applyFill="1" applyBorder="1" applyAlignment="1">
      <alignment horizontal="center" vertical="center" wrapText="1"/>
    </xf>
    <xf numFmtId="165" fontId="23" fillId="4" borderId="5" xfId="0" applyNumberFormat="1" applyFont="1" applyFill="1" applyBorder="1" applyAlignment="1">
      <alignment horizontal="center" vertical="center" wrapText="1"/>
    </xf>
    <xf numFmtId="167" fontId="23" fillId="4" borderId="22" xfId="0" applyNumberFormat="1" applyFont="1" applyFill="1" applyBorder="1" applyAlignment="1">
      <alignment horizontal="center" vertical="center" wrapText="1"/>
    </xf>
    <xf numFmtId="167" fontId="23" fillId="4" borderId="10" xfId="0" applyNumberFormat="1" applyFont="1" applyFill="1" applyBorder="1" applyAlignment="1">
      <alignment horizontal="center" vertical="center" wrapText="1"/>
    </xf>
    <xf numFmtId="167" fontId="23" fillId="4" borderId="15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/>
    <xf numFmtId="0" fontId="13" fillId="0" borderId="0" xfId="0" applyFont="1" applyBorder="1"/>
    <xf numFmtId="0" fontId="15" fillId="0" borderId="0" xfId="0" applyFont="1" applyBorder="1"/>
    <xf numFmtId="0" fontId="13" fillId="0" borderId="0" xfId="0" applyFont="1" applyFill="1" applyBorder="1"/>
    <xf numFmtId="4" fontId="25" fillId="0" borderId="0" xfId="0" applyNumberFormat="1" applyFont="1" applyFill="1" applyBorder="1" applyAlignment="1" applyProtection="1">
      <alignment horizontal="right" vertical="center"/>
    </xf>
    <xf numFmtId="4" fontId="25" fillId="0" borderId="0" xfId="0" applyNumberFormat="1" applyFont="1" applyFill="1" applyBorder="1" applyAlignment="1" applyProtection="1">
      <alignment horizontal="right" vertical="center"/>
      <protection locked="0"/>
    </xf>
    <xf numFmtId="167" fontId="15" fillId="0" borderId="0" xfId="0" applyNumberFormat="1" applyFont="1" applyFill="1" applyBorder="1"/>
    <xf numFmtId="0" fontId="15" fillId="0" borderId="0" xfId="0" applyFont="1" applyFill="1" applyBorder="1"/>
    <xf numFmtId="164" fontId="15" fillId="0" borderId="0" xfId="0" applyNumberFormat="1" applyFont="1" applyFill="1" applyBorder="1"/>
    <xf numFmtId="0" fontId="26" fillId="0" borderId="0" xfId="0" applyFont="1" applyFill="1" applyBorder="1"/>
    <xf numFmtId="166" fontId="15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167" fontId="26" fillId="0" borderId="0" xfId="0" applyNumberFormat="1" applyFont="1"/>
    <xf numFmtId="4" fontId="13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 shrinkToFit="1"/>
    </xf>
    <xf numFmtId="2" fontId="2" fillId="0" borderId="4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7" fillId="0" borderId="0" xfId="6" applyFont="1" applyBorder="1" applyAlignment="1">
      <alignment horizontal="center"/>
    </xf>
    <xf numFmtId="0" fontId="7" fillId="0" borderId="36" xfId="6" applyFont="1" applyBorder="1" applyAlignment="1">
      <alignment horizontal="left"/>
    </xf>
    <xf numFmtId="2" fontId="2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165" fontId="2" fillId="0" borderId="4" xfId="3" applyNumberFormat="1" applyFont="1" applyBorder="1" applyAlignment="1">
      <alignment horizontal="center" vertical="center" wrapText="1"/>
    </xf>
    <xf numFmtId="164" fontId="2" fillId="2" borderId="4" xfId="3" applyNumberFormat="1" applyFont="1" applyFill="1" applyBorder="1" applyAlignment="1">
      <alignment horizontal="center" vertical="center" wrapText="1"/>
    </xf>
    <xf numFmtId="165" fontId="2" fillId="2" borderId="3" xfId="3" applyNumberFormat="1" applyFont="1" applyFill="1" applyBorder="1" applyAlignment="1">
      <alignment horizontal="center" vertical="center" wrapText="1"/>
    </xf>
    <xf numFmtId="165" fontId="2" fillId="2" borderId="4" xfId="3" applyNumberFormat="1" applyFont="1" applyFill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7" fontId="4" fillId="0" borderId="23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165" fontId="24" fillId="4" borderId="12" xfId="0" applyNumberFormat="1" applyFont="1" applyFill="1" applyBorder="1" applyAlignment="1">
      <alignment horizontal="center" vertical="center" wrapText="1"/>
    </xf>
    <xf numFmtId="167" fontId="24" fillId="4" borderId="23" xfId="0" applyNumberFormat="1" applyFont="1" applyFill="1" applyBorder="1" applyAlignment="1">
      <alignment horizontal="center" vertical="center" wrapText="1"/>
    </xf>
    <xf numFmtId="167" fontId="24" fillId="4" borderId="14" xfId="0" applyNumberFormat="1" applyFont="1" applyFill="1" applyBorder="1" applyAlignment="1">
      <alignment horizontal="center" vertical="center" wrapText="1"/>
    </xf>
    <xf numFmtId="167" fontId="24" fillId="4" borderId="19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7" fontId="29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166" fontId="2" fillId="2" borderId="14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 shrinkToFit="1"/>
    </xf>
    <xf numFmtId="165" fontId="13" fillId="4" borderId="5" xfId="0" applyNumberFormat="1" applyFont="1" applyFill="1" applyBorder="1" applyAlignment="1">
      <alignment horizontal="center" vertical="top" wrapText="1"/>
    </xf>
    <xf numFmtId="165" fontId="13" fillId="4" borderId="20" xfId="0" applyNumberFormat="1" applyFont="1" applyFill="1" applyBorder="1" applyAlignment="1">
      <alignment horizontal="center" vertical="top" wrapText="1"/>
    </xf>
    <xf numFmtId="165" fontId="13" fillId="4" borderId="6" xfId="0" applyNumberFormat="1" applyFont="1" applyFill="1" applyBorder="1" applyAlignment="1">
      <alignment horizontal="center" vertical="top" wrapText="1"/>
    </xf>
    <xf numFmtId="165" fontId="13" fillId="4" borderId="15" xfId="0" applyNumberFormat="1" applyFont="1" applyFill="1" applyBorder="1" applyAlignment="1">
      <alignment horizontal="center" vertical="top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5" fontId="13" fillId="4" borderId="9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64" fontId="2" fillId="0" borderId="40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66" fontId="2" fillId="4" borderId="23" xfId="0" applyNumberFormat="1" applyFont="1" applyFill="1" applyBorder="1" applyAlignment="1">
      <alignment horizontal="center" vertical="center" wrapText="1"/>
    </xf>
    <xf numFmtId="166" fontId="2" fillId="4" borderId="35" xfId="0" applyNumberFormat="1" applyFont="1" applyFill="1" applyBorder="1" applyAlignment="1">
      <alignment horizontal="center" vertical="center" wrapText="1"/>
    </xf>
    <xf numFmtId="166" fontId="2" fillId="4" borderId="45" xfId="0" applyNumberFormat="1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6" fontId="2" fillId="4" borderId="14" xfId="0" applyNumberFormat="1" applyFont="1" applyFill="1" applyBorder="1" applyAlignment="1">
      <alignment horizontal="center" vertical="center" wrapText="1"/>
    </xf>
    <xf numFmtId="166" fontId="2" fillId="4" borderId="14" xfId="0" applyNumberFormat="1" applyFont="1" applyFill="1" applyBorder="1" applyAlignment="1">
      <alignment horizontal="center" vertical="center"/>
    </xf>
    <xf numFmtId="166" fontId="2" fillId="4" borderId="43" xfId="0" applyNumberFormat="1" applyFont="1" applyFill="1" applyBorder="1" applyAlignment="1">
      <alignment horizontal="center" vertical="center"/>
    </xf>
    <xf numFmtId="166" fontId="2" fillId="4" borderId="23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horizontal="center" vertical="center" wrapText="1"/>
    </xf>
    <xf numFmtId="166" fontId="2" fillId="4" borderId="4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 wrapText="1"/>
    </xf>
    <xf numFmtId="165" fontId="2" fillId="4" borderId="34" xfId="0" applyNumberFormat="1" applyFont="1" applyFill="1" applyBorder="1" applyAlignment="1">
      <alignment horizontal="center" vertical="center" wrapText="1"/>
    </xf>
    <xf numFmtId="165" fontId="2" fillId="4" borderId="44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41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2" fontId="2" fillId="4" borderId="44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42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2" fontId="2" fillId="4" borderId="40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 wrapText="1"/>
    </xf>
    <xf numFmtId="165" fontId="2" fillId="4" borderId="40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43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45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 wrapText="1"/>
    </xf>
    <xf numFmtId="165" fontId="2" fillId="4" borderId="35" xfId="0" applyNumberFormat="1" applyFont="1" applyFill="1" applyBorder="1" applyAlignment="1">
      <alignment horizontal="center" vertical="center" wrapText="1"/>
    </xf>
    <xf numFmtId="165" fontId="2" fillId="4" borderId="45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center"/>
    </xf>
    <xf numFmtId="165" fontId="4" fillId="4" borderId="21" xfId="0" applyNumberFormat="1" applyFont="1" applyFill="1" applyBorder="1" applyAlignment="1">
      <alignment horizontal="center" vertical="center" wrapText="1"/>
    </xf>
    <xf numFmtId="165" fontId="4" fillId="4" borderId="24" xfId="0" applyNumberFormat="1" applyFont="1" applyFill="1" applyBorder="1" applyAlignment="1">
      <alignment horizontal="center" vertical="center" wrapText="1"/>
    </xf>
    <xf numFmtId="165" fontId="4" fillId="4" borderId="18" xfId="0" applyNumberFormat="1" applyFont="1" applyFill="1" applyBorder="1" applyAlignment="1">
      <alignment horizontal="center" vertical="center" wrapText="1"/>
    </xf>
    <xf numFmtId="165" fontId="13" fillId="4" borderId="21" xfId="0" applyNumberFormat="1" applyFont="1" applyFill="1" applyBorder="1" applyAlignment="1">
      <alignment horizontal="center" vertical="center" wrapText="1"/>
    </xf>
    <xf numFmtId="165" fontId="13" fillId="4" borderId="24" xfId="0" applyNumberFormat="1" applyFont="1" applyFill="1" applyBorder="1" applyAlignment="1">
      <alignment horizontal="center" vertical="center" wrapText="1"/>
    </xf>
    <xf numFmtId="165" fontId="13" fillId="4" borderId="18" xfId="0" applyNumberFormat="1" applyFont="1" applyFill="1" applyBorder="1" applyAlignment="1">
      <alignment horizontal="center" vertical="center" wrapText="1"/>
    </xf>
    <xf numFmtId="165" fontId="4" fillId="4" borderId="22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center" wrapText="1"/>
    </xf>
    <xf numFmtId="165" fontId="13" fillId="4" borderId="22" xfId="0" applyNumberFormat="1" applyFont="1" applyFill="1" applyBorder="1" applyAlignment="1">
      <alignment horizontal="center" vertical="center" wrapText="1"/>
    </xf>
    <xf numFmtId="165" fontId="13" fillId="4" borderId="10" xfId="0" applyNumberFormat="1" applyFont="1" applyFill="1" applyBorder="1" applyAlignment="1">
      <alignment horizontal="center" vertical="center" wrapText="1"/>
    </xf>
    <xf numFmtId="165" fontId="13" fillId="4" borderId="15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4" borderId="23" xfId="0" applyNumberFormat="1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left" vertical="center" wrapText="1"/>
    </xf>
    <xf numFmtId="165" fontId="2" fillId="4" borderId="17" xfId="3" applyNumberFormat="1" applyFont="1" applyFill="1" applyBorder="1" applyAlignment="1">
      <alignment horizontal="center" vertical="center" wrapText="1"/>
    </xf>
    <xf numFmtId="164" fontId="2" fillId="4" borderId="1" xfId="3" applyNumberFormat="1" applyFont="1" applyFill="1" applyBorder="1" applyAlignment="1">
      <alignment horizontal="center" vertical="center" wrapText="1"/>
    </xf>
    <xf numFmtId="165" fontId="2" fillId="4" borderId="1" xfId="3" applyNumberFormat="1" applyFont="1" applyFill="1" applyBorder="1" applyAlignment="1">
      <alignment horizontal="center" vertical="center" wrapText="1"/>
    </xf>
    <xf numFmtId="0" fontId="2" fillId="4" borderId="17" xfId="3" applyFont="1" applyFill="1" applyBorder="1" applyAlignment="1">
      <alignment horizontal="left" vertical="center" wrapText="1"/>
    </xf>
    <xf numFmtId="0" fontId="2" fillId="4" borderId="30" xfId="3" applyFont="1" applyFill="1" applyBorder="1" applyAlignment="1">
      <alignment horizontal="left" vertical="center" wrapText="1"/>
    </xf>
    <xf numFmtId="0" fontId="2" fillId="4" borderId="30" xfId="3" applyFont="1" applyFill="1" applyBorder="1" applyAlignment="1">
      <alignment horizontal="center" vertical="center" wrapText="1"/>
    </xf>
    <xf numFmtId="164" fontId="2" fillId="4" borderId="30" xfId="3" applyNumberFormat="1" applyFont="1" applyFill="1" applyBorder="1" applyAlignment="1">
      <alignment horizontal="center" vertical="center" wrapText="1"/>
    </xf>
    <xf numFmtId="165" fontId="2" fillId="4" borderId="28" xfId="3" applyNumberFormat="1" applyFont="1" applyFill="1" applyBorder="1" applyAlignment="1">
      <alignment horizontal="center" vertical="center" wrapText="1"/>
    </xf>
    <xf numFmtId="0" fontId="3" fillId="4" borderId="17" xfId="3" applyFont="1" applyFill="1" applyBorder="1" applyAlignment="1">
      <alignment horizontal="left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164" fontId="2" fillId="4" borderId="1" xfId="3" applyNumberFormat="1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vertical="center" wrapText="1"/>
    </xf>
    <xf numFmtId="164" fontId="2" fillId="4" borderId="17" xfId="3" applyNumberFormat="1" applyFont="1" applyFill="1" applyBorder="1" applyAlignment="1">
      <alignment horizontal="center" vertical="center" wrapText="1"/>
    </xf>
    <xf numFmtId="0" fontId="8" fillId="4" borderId="17" xfId="0" applyFont="1" applyFill="1" applyBorder="1"/>
    <xf numFmtId="0" fontId="8" fillId="4" borderId="30" xfId="0" applyFont="1" applyFill="1" applyBorder="1"/>
    <xf numFmtId="0" fontId="8" fillId="4" borderId="1" xfId="0" applyFont="1" applyFill="1" applyBorder="1"/>
    <xf numFmtId="0" fontId="2" fillId="4" borderId="0" xfId="3" applyFont="1" applyFill="1" applyBorder="1"/>
    <xf numFmtId="0" fontId="2" fillId="4" borderId="0" xfId="3" applyFont="1" applyFill="1" applyBorder="1" applyAlignment="1">
      <alignment horizontal="center"/>
    </xf>
    <xf numFmtId="0" fontId="8" fillId="4" borderId="0" xfId="0" applyFont="1" applyFill="1"/>
    <xf numFmtId="0" fontId="2" fillId="4" borderId="28" xfId="3" applyFont="1" applyFill="1" applyBorder="1" applyAlignment="1">
      <alignment horizontal="center" vertical="center" wrapText="1"/>
    </xf>
    <xf numFmtId="0" fontId="2" fillId="4" borderId="17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/>
    </xf>
    <xf numFmtId="0" fontId="2" fillId="4" borderId="1" xfId="3" applyFont="1" applyFill="1" applyBorder="1" applyAlignment="1"/>
    <xf numFmtId="0" fontId="2" fillId="4" borderId="0" xfId="3" applyFont="1" applyFill="1" applyBorder="1" applyAlignment="1">
      <alignment horizontal="left" wrapText="1"/>
    </xf>
    <xf numFmtId="165" fontId="8" fillId="0" borderId="0" xfId="0" applyNumberFormat="1" applyFont="1"/>
    <xf numFmtId="0" fontId="1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3" fillId="0" borderId="36" xfId="3" applyFont="1" applyBorder="1" applyAlignment="1">
      <alignment horizontal="left" vertical="center" wrapText="1"/>
    </xf>
    <xf numFmtId="0" fontId="9" fillId="0" borderId="0" xfId="6" applyFont="1" applyAlignment="1">
      <alignment horizontal="center"/>
    </xf>
    <xf numFmtId="0" fontId="23" fillId="4" borderId="17" xfId="0" applyFont="1" applyFill="1" applyBorder="1" applyAlignment="1">
      <alignment horizontal="center" vertical="center" wrapText="1" shrinkToFit="1"/>
    </xf>
    <xf numFmtId="0" fontId="23" fillId="4" borderId="30" xfId="0" applyFont="1" applyFill="1" applyBorder="1" applyAlignment="1">
      <alignment horizontal="center" vertical="center" wrapText="1" shrinkToFit="1"/>
    </xf>
    <xf numFmtId="0" fontId="23" fillId="4" borderId="28" xfId="0" applyFont="1" applyFill="1" applyBorder="1" applyAlignment="1">
      <alignment horizontal="center" vertical="center" wrapText="1" shrinkToFit="1"/>
    </xf>
    <xf numFmtId="0" fontId="23" fillId="4" borderId="17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 wrapText="1"/>
    </xf>
    <xf numFmtId="0" fontId="4" fillId="0" borderId="36" xfId="3" applyFont="1" applyFill="1" applyBorder="1" applyAlignment="1">
      <alignment horizontal="center" vertical="center" wrapText="1"/>
    </xf>
    <xf numFmtId="0" fontId="4" fillId="0" borderId="25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7" xfId="3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0" fontId="13" fillId="0" borderId="28" xfId="3" applyFont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2" fillId="4" borderId="39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165" fontId="2" fillId="4" borderId="2" xfId="3" applyNumberFormat="1" applyFont="1" applyFill="1" applyBorder="1" applyAlignment="1">
      <alignment horizontal="center" vertical="center" wrapText="1"/>
    </xf>
    <xf numFmtId="165" fontId="2" fillId="4" borderId="39" xfId="3" applyNumberFormat="1" applyFont="1" applyFill="1" applyBorder="1" applyAlignment="1">
      <alignment horizontal="center" vertical="center" wrapText="1"/>
    </xf>
    <xf numFmtId="165" fontId="2" fillId="4" borderId="4" xfId="3" applyNumberFormat="1" applyFont="1" applyFill="1" applyBorder="1" applyAlignment="1">
      <alignment horizontal="center" vertical="center" wrapText="1"/>
    </xf>
    <xf numFmtId="164" fontId="2" fillId="4" borderId="2" xfId="3" applyNumberFormat="1" applyFont="1" applyFill="1" applyBorder="1" applyAlignment="1">
      <alignment horizontal="left" vertical="top" wrapText="1"/>
    </xf>
    <xf numFmtId="164" fontId="2" fillId="4" borderId="39" xfId="3" applyNumberFormat="1" applyFont="1" applyFill="1" applyBorder="1" applyAlignment="1">
      <alignment horizontal="left" vertical="top" wrapText="1"/>
    </xf>
    <xf numFmtId="164" fontId="2" fillId="4" borderId="4" xfId="3" applyNumberFormat="1" applyFont="1" applyFill="1" applyBorder="1" applyAlignment="1">
      <alignment horizontal="left" vertical="top" wrapText="1"/>
    </xf>
    <xf numFmtId="0" fontId="2" fillId="0" borderId="37" xfId="3" applyFont="1" applyBorder="1" applyAlignment="1">
      <alignment horizontal="left" wrapText="1"/>
    </xf>
    <xf numFmtId="0" fontId="9" fillId="4" borderId="17" xfId="0" applyNumberFormat="1" applyFont="1" applyFill="1" applyBorder="1" applyAlignment="1">
      <alignment horizontal="center" vertical="center" wrapText="1"/>
    </xf>
    <xf numFmtId="0" fontId="9" fillId="4" borderId="30" xfId="0" applyNumberFormat="1" applyFont="1" applyFill="1" applyBorder="1" applyAlignment="1">
      <alignment horizontal="center" vertical="center" wrapText="1"/>
    </xf>
    <xf numFmtId="0" fontId="9" fillId="4" borderId="28" xfId="0" applyNumberFormat="1" applyFont="1" applyFill="1" applyBorder="1" applyAlignment="1">
      <alignment horizontal="center" vertical="center" wrapText="1"/>
    </xf>
    <xf numFmtId="0" fontId="2" fillId="4" borderId="17" xfId="3" applyFont="1" applyFill="1" applyBorder="1" applyAlignment="1">
      <alignment horizontal="left"/>
    </xf>
    <xf numFmtId="0" fontId="2" fillId="4" borderId="30" xfId="3" applyFont="1" applyFill="1" applyBorder="1" applyAlignment="1">
      <alignment horizontal="left"/>
    </xf>
    <xf numFmtId="0" fontId="2" fillId="4" borderId="0" xfId="3" applyFont="1" applyFill="1" applyBorder="1" applyAlignment="1">
      <alignment horizontal="left" wrapText="1"/>
    </xf>
    <xf numFmtId="0" fontId="2" fillId="4" borderId="38" xfId="3" applyFont="1" applyFill="1" applyBorder="1" applyAlignment="1">
      <alignment horizontal="center" vertical="center" wrapText="1"/>
    </xf>
    <xf numFmtId="0" fontId="2" fillId="4" borderId="25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9" fillId="4" borderId="3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2" fillId="0" borderId="38" xfId="3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 wrapText="1"/>
    </xf>
    <xf numFmtId="0" fontId="3" fillId="4" borderId="17" xfId="3" applyFont="1" applyFill="1" applyBorder="1" applyAlignment="1">
      <alignment horizontal="center" vertical="center" wrapText="1"/>
    </xf>
    <xf numFmtId="0" fontId="3" fillId="4" borderId="30" xfId="3" applyFont="1" applyFill="1" applyBorder="1" applyAlignment="1">
      <alignment horizontal="center" vertical="center" wrapText="1"/>
    </xf>
    <xf numFmtId="0" fontId="3" fillId="4" borderId="28" xfId="3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3" fillId="4" borderId="17" xfId="3" applyFont="1" applyFill="1" applyBorder="1" applyAlignment="1">
      <alignment horizontal="left" vertical="center" wrapText="1"/>
    </xf>
    <xf numFmtId="0" fontId="3" fillId="4" borderId="30" xfId="3" applyFont="1" applyFill="1" applyBorder="1" applyAlignment="1">
      <alignment horizontal="left" vertical="center" wrapText="1"/>
    </xf>
    <xf numFmtId="0" fontId="3" fillId="4" borderId="28" xfId="3" applyFont="1" applyFill="1" applyBorder="1" applyAlignment="1">
      <alignment horizontal="left" vertical="center" wrapText="1"/>
    </xf>
    <xf numFmtId="0" fontId="2" fillId="4" borderId="2" xfId="3" applyFont="1" applyFill="1" applyBorder="1" applyAlignment="1">
      <alignment horizontal="left" vertical="center" wrapText="1"/>
    </xf>
    <xf numFmtId="0" fontId="2" fillId="4" borderId="39" xfId="3" applyFont="1" applyFill="1" applyBorder="1" applyAlignment="1">
      <alignment horizontal="left" vertical="center" wrapText="1"/>
    </xf>
    <xf numFmtId="0" fontId="2" fillId="4" borderId="4" xfId="3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2" fillId="0" borderId="39" xfId="3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0" fillId="4" borderId="2" xfId="0" applyFont="1" applyFill="1" applyBorder="1" applyAlignment="1">
      <alignment horizontal="center" vertical="center" wrapText="1" shrinkToFit="1"/>
    </xf>
    <xf numFmtId="0" fontId="30" fillId="4" borderId="4" xfId="0" applyFont="1" applyFill="1" applyBorder="1" applyAlignment="1">
      <alignment horizontal="center" vertical="center" wrapText="1" shrinkToFi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</cellXfs>
  <cellStyles count="11">
    <cellStyle name="_Прил к пост 23-к8 тариф ХВС ВО МП ЖКХ 2016-2018" xfId="1"/>
    <cellStyle name="_прил ЧЭ" xfId="2"/>
    <cellStyle name="Обычный" xfId="0" builtinId="0"/>
    <cellStyle name="Обычный 2" xfId="10"/>
    <cellStyle name="Обычный 2_ООО Тепловая компания (печора)" xfId="3"/>
    <cellStyle name="Обычный 3" xfId="4"/>
    <cellStyle name="Обычный 5" xfId="5"/>
    <cellStyle name="Обычный_PP_PitWater" xfId="6"/>
    <cellStyle name="Процентный 2" xfId="7"/>
    <cellStyle name="Процентный 4" xfId="8"/>
    <cellStyle name="Стиль 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zoomScaleNormal="100" workbookViewId="0">
      <selection activeCell="B20" sqref="B20"/>
    </sheetView>
  </sheetViews>
  <sheetFormatPr defaultRowHeight="15.75" x14ac:dyDescent="0.25"/>
  <cols>
    <col min="1" max="1" width="49.28515625" style="20" customWidth="1"/>
    <col min="2" max="2" width="61.85546875" style="20" customWidth="1"/>
    <col min="3" max="3" width="7" style="20" customWidth="1"/>
    <col min="4" max="4" width="6.7109375" style="20" customWidth="1"/>
    <col min="5" max="16384" width="9.140625" style="20"/>
  </cols>
  <sheetData>
    <row r="1" spans="1:2" x14ac:dyDescent="0.25">
      <c r="A1" s="403" t="s">
        <v>60</v>
      </c>
      <c r="B1" s="403"/>
    </row>
    <row r="2" spans="1:2" s="21" customFormat="1" ht="18.75" x14ac:dyDescent="0.3">
      <c r="A2" s="399" t="s">
        <v>161</v>
      </c>
      <c r="B2" s="399"/>
    </row>
    <row r="3" spans="1:2" s="21" customFormat="1" ht="19.5" customHeight="1" x14ac:dyDescent="0.3">
      <c r="A3" s="400"/>
      <c r="B3" s="401"/>
    </row>
    <row r="4" spans="1:2" s="21" customFormat="1" ht="18.75" customHeight="1" x14ac:dyDescent="0.3">
      <c r="A4" s="402" t="s">
        <v>51</v>
      </c>
      <c r="B4" s="402"/>
    </row>
    <row r="5" spans="1:2" ht="27" customHeight="1" x14ac:dyDescent="0.25">
      <c r="A5" s="22" t="s">
        <v>55</v>
      </c>
      <c r="B5" s="28" t="s">
        <v>52</v>
      </c>
    </row>
    <row r="6" spans="1:2" ht="36" customHeight="1" x14ac:dyDescent="0.25">
      <c r="A6" s="22" t="s">
        <v>56</v>
      </c>
      <c r="B6" s="9" t="s">
        <v>54</v>
      </c>
    </row>
    <row r="7" spans="1:2" ht="38.25" customHeight="1" x14ac:dyDescent="0.25">
      <c r="A7" s="22" t="s">
        <v>57</v>
      </c>
      <c r="B7" s="9" t="s">
        <v>53</v>
      </c>
    </row>
    <row r="8" spans="1:2" ht="27.75" customHeight="1" x14ac:dyDescent="0.25">
      <c r="A8" s="22" t="s">
        <v>58</v>
      </c>
      <c r="B8" s="28" t="s">
        <v>59</v>
      </c>
    </row>
    <row r="9" spans="1:2" s="25" customFormat="1" ht="21.75" customHeight="1" x14ac:dyDescent="0.25">
      <c r="A9" s="23"/>
      <c r="B9" s="24"/>
    </row>
    <row r="10" spans="1:2" ht="16.5" customHeight="1" x14ac:dyDescent="0.25"/>
    <row r="11" spans="1:2" x14ac:dyDescent="0.25">
      <c r="A11" s="185" t="s">
        <v>150</v>
      </c>
      <c r="B11" s="186" t="s">
        <v>152</v>
      </c>
    </row>
    <row r="12" spans="1:2" x14ac:dyDescent="0.25">
      <c r="A12" s="89" t="s">
        <v>136</v>
      </c>
      <c r="B12" s="89" t="s">
        <v>137</v>
      </c>
    </row>
    <row r="20" spans="1:3" x14ac:dyDescent="0.25">
      <c r="C20" s="26"/>
    </row>
    <row r="22" spans="1:3" x14ac:dyDescent="0.25">
      <c r="C22" s="27"/>
    </row>
    <row r="25" spans="1:3" s="25" customFormat="1" x14ac:dyDescent="0.25">
      <c r="A25" s="20"/>
      <c r="B25" s="20"/>
      <c r="C25" s="20"/>
    </row>
    <row r="26" spans="1:3" ht="15" customHeight="1" x14ac:dyDescent="0.25"/>
    <row r="27" spans="1:3" ht="31.5" customHeight="1" x14ac:dyDescent="0.25"/>
  </sheetData>
  <mergeCells count="4">
    <mergeCell ref="A2:B2"/>
    <mergeCell ref="A3:B3"/>
    <mergeCell ref="A4:B4"/>
    <mergeCell ref="A1:B1"/>
  </mergeCells>
  <phoneticPr fontId="0" type="noConversion"/>
  <printOptions horizontalCentered="1"/>
  <pageMargins left="1.1811023622047245" right="0.39370078740157483" top="0.78740157480314965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R113"/>
  <sheetViews>
    <sheetView zoomScale="80" zoomScaleNormal="80" workbookViewId="0">
      <pane xSplit="3" ySplit="7" topLeftCell="P8" activePane="bottomRight" state="frozen"/>
      <selection activeCell="A22" sqref="A22"/>
      <selection pane="topRight" activeCell="A22" sqref="A22"/>
      <selection pane="bottomLeft" activeCell="A22" sqref="A22"/>
      <selection pane="bottomRight" activeCell="Q5" sqref="Q5:S5"/>
    </sheetView>
  </sheetViews>
  <sheetFormatPr defaultRowHeight="15" x14ac:dyDescent="0.25"/>
  <cols>
    <col min="1" max="1" width="6.85546875" style="29" customWidth="1"/>
    <col min="2" max="2" width="38.7109375" style="29" customWidth="1"/>
    <col min="3" max="3" width="10.5703125" style="29" customWidth="1"/>
    <col min="4" max="7" width="12.28515625" style="29" hidden="1" customWidth="1"/>
    <col min="8" max="8" width="13.5703125" style="29" hidden="1" customWidth="1"/>
    <col min="9" max="11" width="13.5703125" style="68" hidden="1" customWidth="1"/>
    <col min="12" max="12" width="13.5703125" style="29" hidden="1" customWidth="1"/>
    <col min="13" max="15" width="13.5703125" style="68" hidden="1" customWidth="1"/>
    <col min="16" max="16" width="13.5703125" style="68" customWidth="1"/>
    <col min="17" max="19" width="13.5703125" style="195" customWidth="1"/>
    <col min="20" max="23" width="13.5703125" style="29" hidden="1" customWidth="1"/>
    <col min="24" max="28" width="12.5703125" style="29" hidden="1" customWidth="1"/>
    <col min="29" max="31" width="12.5703125" style="68" hidden="1" customWidth="1"/>
    <col min="32" max="35" width="12.5703125" style="29" hidden="1" customWidth="1"/>
    <col min="36" max="36" width="14.5703125" style="29" customWidth="1"/>
    <col min="37" max="39" width="12.5703125" style="195" customWidth="1"/>
    <col min="40" max="43" width="12.5703125" style="29" hidden="1" customWidth="1"/>
    <col min="44" max="44" width="10" style="29" customWidth="1"/>
    <col min="45" max="45" width="9.140625" style="29" customWidth="1"/>
    <col min="46" max="16384" width="9.140625" style="29"/>
  </cols>
  <sheetData>
    <row r="1" spans="1:44" ht="19.5" customHeight="1" x14ac:dyDescent="0.25">
      <c r="A1" s="423" t="s">
        <v>113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</row>
    <row r="2" spans="1:44" ht="21" customHeight="1" x14ac:dyDescent="0.25">
      <c r="A2" s="425" t="s">
        <v>61</v>
      </c>
      <c r="B2" s="425" t="s">
        <v>62</v>
      </c>
      <c r="C2" s="425" t="s">
        <v>63</v>
      </c>
      <c r="D2" s="426" t="s">
        <v>64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8"/>
      <c r="AR2" s="74"/>
    </row>
    <row r="3" spans="1:44" ht="17.25" customHeight="1" x14ac:dyDescent="0.25">
      <c r="A3" s="425"/>
      <c r="B3" s="425"/>
      <c r="C3" s="425"/>
      <c r="D3" s="413" t="s">
        <v>76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  <c r="X3" s="413" t="s">
        <v>77</v>
      </c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5"/>
      <c r="AR3" s="74"/>
    </row>
    <row r="4" spans="1:44" ht="18.75" customHeight="1" x14ac:dyDescent="0.25">
      <c r="A4" s="425"/>
      <c r="B4" s="425"/>
      <c r="C4" s="425"/>
      <c r="D4" s="416" t="s">
        <v>114</v>
      </c>
      <c r="E4" s="417"/>
      <c r="F4" s="417"/>
      <c r="G4" s="418"/>
      <c r="H4" s="404" t="s">
        <v>115</v>
      </c>
      <c r="I4" s="405"/>
      <c r="J4" s="405"/>
      <c r="K4" s="406"/>
      <c r="L4" s="416" t="s">
        <v>116</v>
      </c>
      <c r="M4" s="417"/>
      <c r="N4" s="417"/>
      <c r="O4" s="418"/>
      <c r="P4" s="416" t="s">
        <v>117</v>
      </c>
      <c r="Q4" s="417"/>
      <c r="R4" s="417"/>
      <c r="S4" s="418"/>
      <c r="T4" s="416" t="s">
        <v>118</v>
      </c>
      <c r="U4" s="417"/>
      <c r="V4" s="417"/>
      <c r="W4" s="418"/>
      <c r="X4" s="416" t="s">
        <v>114</v>
      </c>
      <c r="Y4" s="417"/>
      <c r="Z4" s="417"/>
      <c r="AA4" s="418"/>
      <c r="AB4" s="404" t="s">
        <v>115</v>
      </c>
      <c r="AC4" s="405"/>
      <c r="AD4" s="405"/>
      <c r="AE4" s="406"/>
      <c r="AF4" s="416" t="s">
        <v>116</v>
      </c>
      <c r="AG4" s="417"/>
      <c r="AH4" s="417"/>
      <c r="AI4" s="418"/>
      <c r="AJ4" s="416" t="s">
        <v>117</v>
      </c>
      <c r="AK4" s="417"/>
      <c r="AL4" s="417"/>
      <c r="AM4" s="418"/>
      <c r="AN4" s="416" t="s">
        <v>118</v>
      </c>
      <c r="AO4" s="417"/>
      <c r="AP4" s="417"/>
      <c r="AQ4" s="418"/>
      <c r="AR4" s="74"/>
    </row>
    <row r="5" spans="1:44" ht="18" customHeight="1" x14ac:dyDescent="0.25">
      <c r="A5" s="425"/>
      <c r="B5" s="425"/>
      <c r="C5" s="425"/>
      <c r="D5" s="109" t="s">
        <v>71</v>
      </c>
      <c r="E5" s="419" t="s">
        <v>72</v>
      </c>
      <c r="F5" s="420"/>
      <c r="G5" s="421"/>
      <c r="H5" s="132" t="s">
        <v>71</v>
      </c>
      <c r="I5" s="407" t="s">
        <v>72</v>
      </c>
      <c r="J5" s="408"/>
      <c r="K5" s="409"/>
      <c r="L5" s="109" t="s">
        <v>71</v>
      </c>
      <c r="M5" s="419" t="s">
        <v>72</v>
      </c>
      <c r="N5" s="420"/>
      <c r="O5" s="421"/>
      <c r="P5" s="109" t="s">
        <v>71</v>
      </c>
      <c r="Q5" s="419" t="s">
        <v>72</v>
      </c>
      <c r="R5" s="420"/>
      <c r="S5" s="421"/>
      <c r="T5" s="109" t="s">
        <v>71</v>
      </c>
      <c r="U5" s="419" t="s">
        <v>72</v>
      </c>
      <c r="V5" s="420"/>
      <c r="W5" s="421"/>
      <c r="X5" s="109" t="s">
        <v>71</v>
      </c>
      <c r="Y5" s="419" t="s">
        <v>72</v>
      </c>
      <c r="Z5" s="420"/>
      <c r="AA5" s="421"/>
      <c r="AB5" s="211" t="s">
        <v>71</v>
      </c>
      <c r="AC5" s="410" t="s">
        <v>72</v>
      </c>
      <c r="AD5" s="411"/>
      <c r="AE5" s="412"/>
      <c r="AF5" s="109" t="s">
        <v>71</v>
      </c>
      <c r="AG5" s="419" t="s">
        <v>72</v>
      </c>
      <c r="AH5" s="420"/>
      <c r="AI5" s="421"/>
      <c r="AJ5" s="109" t="s">
        <v>71</v>
      </c>
      <c r="AK5" s="419" t="s">
        <v>72</v>
      </c>
      <c r="AL5" s="420"/>
      <c r="AM5" s="421"/>
      <c r="AN5" s="109" t="s">
        <v>71</v>
      </c>
      <c r="AO5" s="419" t="s">
        <v>72</v>
      </c>
      <c r="AP5" s="420"/>
      <c r="AQ5" s="421"/>
      <c r="AR5" s="74"/>
    </row>
    <row r="6" spans="1:44" ht="29.25" customHeight="1" x14ac:dyDescent="0.25">
      <c r="A6" s="31"/>
      <c r="B6" s="31"/>
      <c r="C6" s="30"/>
      <c r="D6" s="67" t="s">
        <v>73</v>
      </c>
      <c r="E6" s="67" t="s">
        <v>74</v>
      </c>
      <c r="F6" s="67" t="s">
        <v>75</v>
      </c>
      <c r="G6" s="67" t="s">
        <v>73</v>
      </c>
      <c r="H6" s="132" t="s">
        <v>73</v>
      </c>
      <c r="I6" s="132" t="s">
        <v>74</v>
      </c>
      <c r="J6" s="132" t="s">
        <v>75</v>
      </c>
      <c r="K6" s="132" t="s">
        <v>73</v>
      </c>
      <c r="L6" s="67" t="s">
        <v>73</v>
      </c>
      <c r="M6" s="67" t="s">
        <v>74</v>
      </c>
      <c r="N6" s="67" t="s">
        <v>75</v>
      </c>
      <c r="O6" s="67" t="s">
        <v>73</v>
      </c>
      <c r="P6" s="67" t="s">
        <v>73</v>
      </c>
      <c r="Q6" s="67" t="s">
        <v>74</v>
      </c>
      <c r="R6" s="67" t="s">
        <v>75</v>
      </c>
      <c r="S6" s="67" t="s">
        <v>73</v>
      </c>
      <c r="T6" s="67" t="s">
        <v>73</v>
      </c>
      <c r="U6" s="67" t="s">
        <v>74</v>
      </c>
      <c r="V6" s="67" t="s">
        <v>75</v>
      </c>
      <c r="W6" s="67" t="s">
        <v>73</v>
      </c>
      <c r="X6" s="67" t="s">
        <v>73</v>
      </c>
      <c r="Y6" s="67" t="s">
        <v>74</v>
      </c>
      <c r="Z6" s="67" t="s">
        <v>75</v>
      </c>
      <c r="AA6" s="67" t="s">
        <v>73</v>
      </c>
      <c r="AB6" s="211" t="s">
        <v>73</v>
      </c>
      <c r="AC6" s="211" t="s">
        <v>74</v>
      </c>
      <c r="AD6" s="211" t="s">
        <v>75</v>
      </c>
      <c r="AE6" s="211" t="s">
        <v>73</v>
      </c>
      <c r="AF6" s="67" t="s">
        <v>73</v>
      </c>
      <c r="AG6" s="67" t="s">
        <v>74</v>
      </c>
      <c r="AH6" s="67" t="s">
        <v>75</v>
      </c>
      <c r="AI6" s="67" t="s">
        <v>73</v>
      </c>
      <c r="AJ6" s="67" t="s">
        <v>73</v>
      </c>
      <c r="AK6" s="67" t="s">
        <v>74</v>
      </c>
      <c r="AL6" s="67" t="s">
        <v>75</v>
      </c>
      <c r="AM6" s="67" t="s">
        <v>73</v>
      </c>
      <c r="AN6" s="67" t="s">
        <v>73</v>
      </c>
      <c r="AO6" s="67" t="s">
        <v>74</v>
      </c>
      <c r="AP6" s="67" t="s">
        <v>75</v>
      </c>
      <c r="AQ6" s="67" t="s">
        <v>73</v>
      </c>
      <c r="AR6" s="74"/>
    </row>
    <row r="7" spans="1:44" x14ac:dyDescent="0.25">
      <c r="A7" s="31">
        <v>1</v>
      </c>
      <c r="B7" s="31">
        <f t="shared" ref="B7:O7" si="0">A7+1</f>
        <v>2</v>
      </c>
      <c r="C7" s="31">
        <f t="shared" si="0"/>
        <v>3</v>
      </c>
      <c r="D7" s="31">
        <f t="shared" si="0"/>
        <v>4</v>
      </c>
      <c r="E7" s="31">
        <f t="shared" si="0"/>
        <v>5</v>
      </c>
      <c r="F7" s="31">
        <f t="shared" si="0"/>
        <v>6</v>
      </c>
      <c r="G7" s="31">
        <f t="shared" si="0"/>
        <v>7</v>
      </c>
      <c r="H7" s="133">
        <v>4</v>
      </c>
      <c r="I7" s="133">
        <f t="shared" ref="I7:K7" si="1">H7+1</f>
        <v>5</v>
      </c>
      <c r="J7" s="133">
        <f t="shared" si="1"/>
        <v>6</v>
      </c>
      <c r="K7" s="133">
        <f t="shared" si="1"/>
        <v>7</v>
      </c>
      <c r="L7" s="31">
        <v>4</v>
      </c>
      <c r="M7" s="31">
        <f t="shared" si="0"/>
        <v>5</v>
      </c>
      <c r="N7" s="31">
        <f t="shared" si="0"/>
        <v>6</v>
      </c>
      <c r="O7" s="31">
        <f t="shared" si="0"/>
        <v>7</v>
      </c>
      <c r="P7" s="31">
        <v>4</v>
      </c>
      <c r="Q7" s="31">
        <f t="shared" ref="Q7" si="2">P7+1</f>
        <v>5</v>
      </c>
      <c r="R7" s="31">
        <f t="shared" ref="R7" si="3">Q7+1</f>
        <v>6</v>
      </c>
      <c r="S7" s="31">
        <f t="shared" ref="S7" si="4">R7+1</f>
        <v>7</v>
      </c>
      <c r="T7" s="31">
        <f t="shared" ref="T7" si="5">S7+1</f>
        <v>8</v>
      </c>
      <c r="U7" s="31">
        <f t="shared" ref="U7" si="6">T7+1</f>
        <v>9</v>
      </c>
      <c r="V7" s="31">
        <f t="shared" ref="V7" si="7">U7+1</f>
        <v>10</v>
      </c>
      <c r="W7" s="31">
        <f t="shared" ref="W7" si="8">V7+1</f>
        <v>11</v>
      </c>
      <c r="X7" s="31">
        <f t="shared" ref="X7" si="9">W7+1</f>
        <v>12</v>
      </c>
      <c r="Y7" s="31">
        <f t="shared" ref="Y7" si="10">X7+1</f>
        <v>13</v>
      </c>
      <c r="Z7" s="31">
        <f t="shared" ref="Z7" si="11">Y7+1</f>
        <v>14</v>
      </c>
      <c r="AA7" s="31">
        <f t="shared" ref="AA7" si="12">Z7+1</f>
        <v>15</v>
      </c>
      <c r="AB7" s="212">
        <v>8</v>
      </c>
      <c r="AC7" s="212">
        <f t="shared" ref="AC7:AE7" si="13">AB7+1</f>
        <v>9</v>
      </c>
      <c r="AD7" s="212">
        <f t="shared" si="13"/>
        <v>10</v>
      </c>
      <c r="AE7" s="212">
        <f t="shared" si="13"/>
        <v>11</v>
      </c>
      <c r="AF7" s="212">
        <f t="shared" ref="AF7" si="14">AE7+1</f>
        <v>12</v>
      </c>
      <c r="AG7" s="212">
        <f t="shared" ref="AG7" si="15">AF7+1</f>
        <v>13</v>
      </c>
      <c r="AH7" s="212">
        <f t="shared" ref="AH7" si="16">AG7+1</f>
        <v>14</v>
      </c>
      <c r="AI7" s="212">
        <f t="shared" ref="AI7" si="17">AH7+1</f>
        <v>15</v>
      </c>
      <c r="AJ7" s="212">
        <v>8</v>
      </c>
      <c r="AK7" s="212">
        <v>9</v>
      </c>
      <c r="AL7" s="212">
        <f t="shared" ref="AL7" si="18">AK7+1</f>
        <v>10</v>
      </c>
      <c r="AM7" s="212">
        <f t="shared" ref="AM7" si="19">AL7+1</f>
        <v>11</v>
      </c>
      <c r="AN7" s="173">
        <f t="shared" ref="AN7" si="20">AM7+1</f>
        <v>12</v>
      </c>
      <c r="AO7" s="173">
        <f t="shared" ref="AO7" si="21">AN7+1</f>
        <v>13</v>
      </c>
      <c r="AP7" s="173">
        <f t="shared" ref="AP7" si="22">AO7+1</f>
        <v>14</v>
      </c>
      <c r="AQ7" s="173">
        <f t="shared" ref="AQ7" si="23">AP7+1</f>
        <v>15</v>
      </c>
      <c r="AR7" s="74"/>
    </row>
    <row r="8" spans="1:44" ht="18.75" customHeight="1" x14ac:dyDescent="0.25">
      <c r="A8" s="37" t="s">
        <v>5</v>
      </c>
      <c r="B8" s="33" t="s">
        <v>78</v>
      </c>
      <c r="C8" s="34"/>
      <c r="D8" s="42"/>
      <c r="E8" s="55"/>
      <c r="F8" s="61"/>
      <c r="G8" s="49"/>
      <c r="H8" s="134"/>
      <c r="I8" s="135"/>
      <c r="J8" s="136"/>
      <c r="K8" s="137"/>
      <c r="L8" s="42"/>
      <c r="M8" s="55"/>
      <c r="N8" s="61"/>
      <c r="O8" s="49"/>
      <c r="P8" s="42"/>
      <c r="Q8" s="55"/>
      <c r="R8" s="61"/>
      <c r="S8" s="49"/>
      <c r="T8" s="42"/>
      <c r="U8" s="55"/>
      <c r="V8" s="61"/>
      <c r="W8" s="49"/>
      <c r="X8" s="42"/>
      <c r="Y8" s="55"/>
      <c r="Z8" s="61"/>
      <c r="AA8" s="49"/>
      <c r="AB8" s="213"/>
      <c r="AC8" s="214"/>
      <c r="AD8" s="215"/>
      <c r="AE8" s="216"/>
      <c r="AF8" s="42"/>
      <c r="AG8" s="55"/>
      <c r="AH8" s="61"/>
      <c r="AI8" s="49"/>
      <c r="AJ8" s="42"/>
      <c r="AK8" s="55"/>
      <c r="AL8" s="61"/>
      <c r="AM8" s="49"/>
      <c r="AN8" s="42"/>
      <c r="AO8" s="55"/>
      <c r="AP8" s="61"/>
      <c r="AQ8" s="49"/>
      <c r="AR8" s="74"/>
    </row>
    <row r="9" spans="1:44" ht="34.5" customHeight="1" x14ac:dyDescent="0.25">
      <c r="A9" s="37" t="s">
        <v>6</v>
      </c>
      <c r="B9" s="33" t="s">
        <v>103</v>
      </c>
      <c r="C9" s="38" t="s">
        <v>65</v>
      </c>
      <c r="D9" s="43">
        <f t="shared" ref="D9:G9" si="24">D10+D11</f>
        <v>1029470.9270000001</v>
      </c>
      <c r="E9" s="90">
        <f t="shared" si="24"/>
        <v>476333.81599999999</v>
      </c>
      <c r="F9" s="91">
        <f t="shared" si="24"/>
        <v>433031.69199999992</v>
      </c>
      <c r="G9" s="92">
        <f t="shared" si="24"/>
        <v>909365.50799999991</v>
      </c>
      <c r="H9" s="138">
        <f>H10+H11</f>
        <v>1029470.9270000001</v>
      </c>
      <c r="I9" s="139">
        <v>574000.67500000005</v>
      </c>
      <c r="J9" s="140">
        <v>453206.00000000012</v>
      </c>
      <c r="K9" s="141">
        <v>1027206.6750000002</v>
      </c>
      <c r="L9" s="112">
        <f t="shared" ref="L9:O9" si="25">L10+L11</f>
        <v>973255.3</v>
      </c>
      <c r="M9" s="56">
        <f t="shared" si="25"/>
        <v>0</v>
      </c>
      <c r="N9" s="62">
        <f t="shared" si="25"/>
        <v>0</v>
      </c>
      <c r="O9" s="50">
        <f t="shared" si="25"/>
        <v>0</v>
      </c>
      <c r="P9" s="112">
        <v>968813.75099999993</v>
      </c>
      <c r="Q9" s="56">
        <v>486616.05200000003</v>
      </c>
      <c r="R9" s="62">
        <v>421403.27099999983</v>
      </c>
      <c r="S9" s="50">
        <v>908019.32299999986</v>
      </c>
      <c r="T9" s="43">
        <v>968813.75099999993</v>
      </c>
      <c r="U9" s="56">
        <v>0</v>
      </c>
      <c r="V9" s="62">
        <v>0</v>
      </c>
      <c r="W9" s="50">
        <v>0</v>
      </c>
      <c r="X9" s="43">
        <v>20025.916999999998</v>
      </c>
      <c r="Y9" s="56">
        <v>9016.1110000000008</v>
      </c>
      <c r="Z9" s="62">
        <v>8271.6280000000006</v>
      </c>
      <c r="AA9" s="50">
        <v>17287.739000000001</v>
      </c>
      <c r="AB9" s="217">
        <v>20025.916999999998</v>
      </c>
      <c r="AC9" s="354">
        <v>7738.2569999999996</v>
      </c>
      <c r="AD9" s="355">
        <v>7792.2989999999991</v>
      </c>
      <c r="AE9" s="356">
        <v>15530.555999999999</v>
      </c>
      <c r="AF9" s="43">
        <v>19307</v>
      </c>
      <c r="AG9" s="56">
        <v>0</v>
      </c>
      <c r="AH9" s="62">
        <v>0</v>
      </c>
      <c r="AI9" s="50">
        <v>0</v>
      </c>
      <c r="AJ9" s="43">
        <v>17404.79</v>
      </c>
      <c r="AK9" s="56">
        <v>7912.5110000000004</v>
      </c>
      <c r="AL9" s="62">
        <v>7071.6649999999991</v>
      </c>
      <c r="AM9" s="50">
        <v>14984.175999999999</v>
      </c>
      <c r="AN9" s="43">
        <f t="shared" ref="AN9:AP9" si="26">AN10+AN11</f>
        <v>17404.79</v>
      </c>
      <c r="AO9" s="56">
        <f t="shared" si="26"/>
        <v>0</v>
      </c>
      <c r="AP9" s="62">
        <f t="shared" si="26"/>
        <v>0</v>
      </c>
      <c r="AQ9" s="50">
        <f>AQ10+AQ11</f>
        <v>0</v>
      </c>
      <c r="AR9" s="74"/>
    </row>
    <row r="10" spans="1:44" ht="18.75" customHeight="1" x14ac:dyDescent="0.25">
      <c r="A10" s="35" t="s">
        <v>81</v>
      </c>
      <c r="B10" s="36" t="s">
        <v>79</v>
      </c>
      <c r="C10" s="38" t="s">
        <v>65</v>
      </c>
      <c r="D10" s="44">
        <v>1029470.9270000001</v>
      </c>
      <c r="E10" s="102">
        <v>476333.81599999999</v>
      </c>
      <c r="F10" s="103">
        <v>433031.69199999992</v>
      </c>
      <c r="G10" s="95">
        <f>E10+F10</f>
        <v>909365.50799999991</v>
      </c>
      <c r="H10" s="142">
        <v>1029470.9270000001</v>
      </c>
      <c r="I10" s="143">
        <v>574000.67500000005</v>
      </c>
      <c r="J10" s="144">
        <v>453206.00000000012</v>
      </c>
      <c r="K10" s="145">
        <v>1027206.6750000002</v>
      </c>
      <c r="L10" s="44">
        <v>973255.3</v>
      </c>
      <c r="M10" s="57"/>
      <c r="N10" s="63"/>
      <c r="O10" s="51">
        <f>M10+N10</f>
        <v>0</v>
      </c>
      <c r="P10" s="44">
        <v>968813.75099999993</v>
      </c>
      <c r="Q10" s="57">
        <v>486616.05200000003</v>
      </c>
      <c r="R10" s="63">
        <v>421403.27099999983</v>
      </c>
      <c r="S10" s="51">
        <v>908019.32299999986</v>
      </c>
      <c r="T10" s="44">
        <v>968813.75099999993</v>
      </c>
      <c r="U10" s="57"/>
      <c r="V10" s="63"/>
      <c r="W10" s="51">
        <v>0</v>
      </c>
      <c r="X10" s="44">
        <v>20025.916999999998</v>
      </c>
      <c r="Y10" s="57">
        <v>9016.1110000000008</v>
      </c>
      <c r="Z10" s="63">
        <v>8271.6280000000006</v>
      </c>
      <c r="AA10" s="51">
        <v>17287.739000000001</v>
      </c>
      <c r="AB10" s="218">
        <v>20025.916999999998</v>
      </c>
      <c r="AC10" s="357">
        <v>7738.2569999999996</v>
      </c>
      <c r="AD10" s="358">
        <v>7792.2989999999991</v>
      </c>
      <c r="AE10" s="359">
        <v>15530.555999999999</v>
      </c>
      <c r="AF10" s="44">
        <v>19307</v>
      </c>
      <c r="AG10" s="57"/>
      <c r="AH10" s="63"/>
      <c r="AI10" s="51">
        <v>0</v>
      </c>
      <c r="AJ10" s="44">
        <v>17404.79</v>
      </c>
      <c r="AK10" s="57">
        <v>7912.5110000000004</v>
      </c>
      <c r="AL10" s="63">
        <v>7071.6649999999991</v>
      </c>
      <c r="AM10" s="51">
        <v>14984.175999999999</v>
      </c>
      <c r="AN10" s="44">
        <f>AJ10</f>
        <v>17404.79</v>
      </c>
      <c r="AO10" s="57"/>
      <c r="AP10" s="63"/>
      <c r="AQ10" s="51">
        <f>AO10+AP10</f>
        <v>0</v>
      </c>
      <c r="AR10" s="74"/>
    </row>
    <row r="11" spans="1:44" ht="18.75" customHeight="1" x14ac:dyDescent="0.25">
      <c r="A11" s="35" t="s">
        <v>82</v>
      </c>
      <c r="B11" s="36" t="s">
        <v>80</v>
      </c>
      <c r="C11" s="38" t="s">
        <v>65</v>
      </c>
      <c r="D11" s="44"/>
      <c r="E11" s="93"/>
      <c r="F11" s="94"/>
      <c r="G11" s="95"/>
      <c r="H11" s="142"/>
      <c r="I11" s="143"/>
      <c r="J11" s="144"/>
      <c r="K11" s="145"/>
      <c r="L11" s="44"/>
      <c r="M11" s="57"/>
      <c r="N11" s="63"/>
      <c r="O11" s="51"/>
      <c r="P11" s="44"/>
      <c r="Q11" s="57"/>
      <c r="R11" s="63"/>
      <c r="S11" s="51"/>
      <c r="T11" s="44"/>
      <c r="U11" s="57"/>
      <c r="V11" s="63"/>
      <c r="W11" s="51"/>
      <c r="X11" s="44"/>
      <c r="Y11" s="57"/>
      <c r="Z11" s="63"/>
      <c r="AA11" s="51"/>
      <c r="AB11" s="218"/>
      <c r="AC11" s="357"/>
      <c r="AD11" s="358"/>
      <c r="AE11" s="359"/>
      <c r="AF11" s="44"/>
      <c r="AG11" s="57"/>
      <c r="AH11" s="63"/>
      <c r="AI11" s="51"/>
      <c r="AJ11" s="44"/>
      <c r="AK11" s="57"/>
      <c r="AL11" s="63"/>
      <c r="AM11" s="51"/>
      <c r="AN11" s="44"/>
      <c r="AO11" s="57"/>
      <c r="AP11" s="63"/>
      <c r="AQ11" s="51"/>
      <c r="AR11" s="74"/>
    </row>
    <row r="12" spans="1:44" ht="18" customHeight="1" x14ac:dyDescent="0.25">
      <c r="A12" s="37" t="s">
        <v>7</v>
      </c>
      <c r="B12" s="33" t="s">
        <v>83</v>
      </c>
      <c r="C12" s="38" t="s">
        <v>65</v>
      </c>
      <c r="D12" s="45">
        <f t="shared" ref="D12:G12" si="27">D13+D14</f>
        <v>1029470.9270000001</v>
      </c>
      <c r="E12" s="96">
        <f t="shared" si="27"/>
        <v>284206.44400000002</v>
      </c>
      <c r="F12" s="97">
        <f t="shared" si="27"/>
        <v>273594.89299999998</v>
      </c>
      <c r="G12" s="98">
        <f t="shared" si="27"/>
        <v>557801.33700000006</v>
      </c>
      <c r="H12" s="146">
        <f>H13+H14</f>
        <v>1029470.9270000001</v>
      </c>
      <c r="I12" s="147">
        <v>574000.67500000005</v>
      </c>
      <c r="J12" s="148">
        <v>453206.00000000012</v>
      </c>
      <c r="K12" s="149">
        <v>1027206.6750000002</v>
      </c>
      <c r="L12" s="45">
        <f t="shared" ref="L12:O12" si="28">L13+L14</f>
        <v>973255.3</v>
      </c>
      <c r="M12" s="58">
        <f t="shared" si="28"/>
        <v>0</v>
      </c>
      <c r="N12" s="64">
        <f t="shared" si="28"/>
        <v>0</v>
      </c>
      <c r="O12" s="52">
        <f t="shared" si="28"/>
        <v>0</v>
      </c>
      <c r="P12" s="45">
        <v>968813.75099999993</v>
      </c>
      <c r="Q12" s="58">
        <v>486616.05200000003</v>
      </c>
      <c r="R12" s="64">
        <v>421403.27099999983</v>
      </c>
      <c r="S12" s="52">
        <v>908019.32299999986</v>
      </c>
      <c r="T12" s="45">
        <v>968813.75099999993</v>
      </c>
      <c r="U12" s="58">
        <v>0</v>
      </c>
      <c r="V12" s="64">
        <v>0</v>
      </c>
      <c r="W12" s="52">
        <v>0</v>
      </c>
      <c r="X12" s="45">
        <v>20025.916999999998</v>
      </c>
      <c r="Y12" s="58">
        <v>0</v>
      </c>
      <c r="Z12" s="64">
        <v>0</v>
      </c>
      <c r="AA12" s="52">
        <v>0</v>
      </c>
      <c r="AB12" s="219">
        <v>20025.916999999998</v>
      </c>
      <c r="AC12" s="360">
        <v>7738.2569999999996</v>
      </c>
      <c r="AD12" s="361">
        <v>7792.2989999999991</v>
      </c>
      <c r="AE12" s="362">
        <v>15530.555999999999</v>
      </c>
      <c r="AF12" s="45">
        <v>19307</v>
      </c>
      <c r="AG12" s="58">
        <v>0</v>
      </c>
      <c r="AH12" s="64">
        <v>0</v>
      </c>
      <c r="AI12" s="52">
        <v>0</v>
      </c>
      <c r="AJ12" s="45">
        <v>17404.79</v>
      </c>
      <c r="AK12" s="58">
        <v>7912.5110000000004</v>
      </c>
      <c r="AL12" s="64">
        <v>7071.6649999999991</v>
      </c>
      <c r="AM12" s="52">
        <v>14984.175999999999</v>
      </c>
      <c r="AN12" s="45">
        <f t="shared" ref="AN12" si="29">AN13+AN14</f>
        <v>17404.79</v>
      </c>
      <c r="AO12" s="58">
        <f>AO13+AO14</f>
        <v>0</v>
      </c>
      <c r="AP12" s="64">
        <f>AP13+AP14</f>
        <v>0</v>
      </c>
      <c r="AQ12" s="52">
        <f>AQ13+AQ14</f>
        <v>0</v>
      </c>
      <c r="AR12" s="74"/>
    </row>
    <row r="13" spans="1:44" ht="18" customHeight="1" x14ac:dyDescent="0.25">
      <c r="A13" s="35" t="s">
        <v>84</v>
      </c>
      <c r="B13" s="36" t="s">
        <v>85</v>
      </c>
      <c r="C13" s="38" t="s">
        <v>65</v>
      </c>
      <c r="D13" s="46">
        <f>D10</f>
        <v>1029470.9270000001</v>
      </c>
      <c r="E13" s="99">
        <v>284206.44400000002</v>
      </c>
      <c r="F13" s="100">
        <v>273594.89299999998</v>
      </c>
      <c r="G13" s="101">
        <f>E13+F13</f>
        <v>557801.33700000006</v>
      </c>
      <c r="H13" s="150">
        <f>H10</f>
        <v>1029470.9270000001</v>
      </c>
      <c r="I13" s="151">
        <v>574000.67500000005</v>
      </c>
      <c r="J13" s="152">
        <v>453206.00000000012</v>
      </c>
      <c r="K13" s="153">
        <v>1027206.6750000002</v>
      </c>
      <c r="L13" s="46">
        <f>L10</f>
        <v>973255.3</v>
      </c>
      <c r="M13" s="59"/>
      <c r="N13" s="65"/>
      <c r="O13" s="53">
        <f>M13+N13</f>
        <v>0</v>
      </c>
      <c r="P13" s="46">
        <v>968813.75099999993</v>
      </c>
      <c r="Q13" s="59">
        <v>486616.05200000003</v>
      </c>
      <c r="R13" s="65">
        <v>421403.27099999983</v>
      </c>
      <c r="S13" s="53">
        <v>908019.32299999986</v>
      </c>
      <c r="T13" s="46">
        <v>968813.75099999993</v>
      </c>
      <c r="U13" s="59">
        <v>0</v>
      </c>
      <c r="V13" s="65">
        <v>0</v>
      </c>
      <c r="W13" s="53">
        <v>0</v>
      </c>
      <c r="X13" s="46">
        <v>20025.916999999998</v>
      </c>
      <c r="Y13" s="59"/>
      <c r="Z13" s="65"/>
      <c r="AA13" s="53">
        <v>0</v>
      </c>
      <c r="AB13" s="220">
        <v>20025.916999999998</v>
      </c>
      <c r="AC13" s="363">
        <v>7738.2569999999996</v>
      </c>
      <c r="AD13" s="364">
        <v>7792.2989999999991</v>
      </c>
      <c r="AE13" s="365">
        <v>15530.555999999999</v>
      </c>
      <c r="AF13" s="46">
        <v>19307</v>
      </c>
      <c r="AG13" s="59"/>
      <c r="AH13" s="65"/>
      <c r="AI13" s="53">
        <v>0</v>
      </c>
      <c r="AJ13" s="46">
        <v>17404.79</v>
      </c>
      <c r="AK13" s="59">
        <v>7912.5110000000004</v>
      </c>
      <c r="AL13" s="65">
        <v>7071.6649999999991</v>
      </c>
      <c r="AM13" s="53">
        <v>14984.175999999999</v>
      </c>
      <c r="AN13" s="46">
        <f>AJ13</f>
        <v>17404.79</v>
      </c>
      <c r="AO13" s="59">
        <f>AO10</f>
        <v>0</v>
      </c>
      <c r="AP13" s="65">
        <f>AP10</f>
        <v>0</v>
      </c>
      <c r="AQ13" s="53">
        <f>AO13+AP13</f>
        <v>0</v>
      </c>
      <c r="AR13" s="74"/>
    </row>
    <row r="14" spans="1:44" ht="19.5" customHeight="1" x14ac:dyDescent="0.25">
      <c r="A14" s="35" t="s">
        <v>86</v>
      </c>
      <c r="B14" s="36" t="s">
        <v>87</v>
      </c>
      <c r="C14" s="38" t="s">
        <v>65</v>
      </c>
      <c r="D14" s="46"/>
      <c r="E14" s="99"/>
      <c r="F14" s="100"/>
      <c r="G14" s="101"/>
      <c r="H14" s="150"/>
      <c r="I14" s="151"/>
      <c r="J14" s="152"/>
      <c r="K14" s="153"/>
      <c r="L14" s="46"/>
      <c r="M14" s="59"/>
      <c r="N14" s="65"/>
      <c r="O14" s="53"/>
      <c r="P14" s="46"/>
      <c r="Q14" s="59"/>
      <c r="R14" s="65"/>
      <c r="S14" s="53"/>
      <c r="T14" s="46"/>
      <c r="U14" s="59"/>
      <c r="V14" s="65"/>
      <c r="W14" s="53"/>
      <c r="X14" s="46"/>
      <c r="Y14" s="59"/>
      <c r="Z14" s="65"/>
      <c r="AA14" s="53"/>
      <c r="AB14" s="220"/>
      <c r="AC14" s="363"/>
      <c r="AD14" s="364"/>
      <c r="AE14" s="365"/>
      <c r="AF14" s="46"/>
      <c r="AG14" s="59"/>
      <c r="AH14" s="65"/>
      <c r="AI14" s="53"/>
      <c r="AJ14" s="46"/>
      <c r="AK14" s="59"/>
      <c r="AL14" s="65"/>
      <c r="AM14" s="53"/>
      <c r="AN14" s="46"/>
      <c r="AO14" s="59"/>
      <c r="AP14" s="65"/>
      <c r="AQ14" s="53"/>
      <c r="AR14" s="74"/>
    </row>
    <row r="15" spans="1:44" ht="28.5" x14ac:dyDescent="0.25">
      <c r="A15" s="37" t="s">
        <v>8</v>
      </c>
      <c r="B15" s="33" t="s">
        <v>104</v>
      </c>
      <c r="C15" s="38" t="s">
        <v>65</v>
      </c>
      <c r="D15" s="45">
        <f t="shared" ref="D15:G15" si="30">D9</f>
        <v>1029470.9270000001</v>
      </c>
      <c r="E15" s="96">
        <f>E9</f>
        <v>476333.81599999999</v>
      </c>
      <c r="F15" s="97">
        <f t="shared" si="30"/>
        <v>433031.69199999992</v>
      </c>
      <c r="G15" s="98">
        <f t="shared" si="30"/>
        <v>909365.50799999991</v>
      </c>
      <c r="H15" s="146">
        <f>H9</f>
        <v>1029470.9270000001</v>
      </c>
      <c r="I15" s="147">
        <v>574000.67500000005</v>
      </c>
      <c r="J15" s="148">
        <v>453206.00000000012</v>
      </c>
      <c r="K15" s="149">
        <v>1027206.6750000002</v>
      </c>
      <c r="L15" s="45">
        <f t="shared" ref="L15:O15" si="31">L9</f>
        <v>973255.3</v>
      </c>
      <c r="M15" s="58">
        <f t="shared" si="31"/>
        <v>0</v>
      </c>
      <c r="N15" s="64">
        <f t="shared" si="31"/>
        <v>0</v>
      </c>
      <c r="O15" s="52">
        <f t="shared" si="31"/>
        <v>0</v>
      </c>
      <c r="P15" s="45">
        <v>968813.75099999993</v>
      </c>
      <c r="Q15" s="58">
        <v>486616.05200000003</v>
      </c>
      <c r="R15" s="64">
        <v>421403.27099999983</v>
      </c>
      <c r="S15" s="52">
        <v>908019.32299999986</v>
      </c>
      <c r="T15" s="45">
        <v>968813.75099999993</v>
      </c>
      <c r="U15" s="58">
        <v>0</v>
      </c>
      <c r="V15" s="64">
        <v>0</v>
      </c>
      <c r="W15" s="52">
        <v>0</v>
      </c>
      <c r="X15" s="45">
        <v>20025.916999999998</v>
      </c>
      <c r="Y15" s="58">
        <v>9016.1110000000008</v>
      </c>
      <c r="Z15" s="64">
        <v>8271.6280000000006</v>
      </c>
      <c r="AA15" s="52">
        <v>17287.739000000001</v>
      </c>
      <c r="AB15" s="219">
        <v>20025.916999999998</v>
      </c>
      <c r="AC15" s="360">
        <v>7738.2569999999996</v>
      </c>
      <c r="AD15" s="361">
        <v>7792.2989999999991</v>
      </c>
      <c r="AE15" s="362">
        <v>15530.555999999999</v>
      </c>
      <c r="AF15" s="45">
        <v>19307</v>
      </c>
      <c r="AG15" s="58">
        <v>0</v>
      </c>
      <c r="AH15" s="64">
        <v>0</v>
      </c>
      <c r="AI15" s="52">
        <v>0</v>
      </c>
      <c r="AJ15" s="45">
        <v>17404.79</v>
      </c>
      <c r="AK15" s="58">
        <v>7912.5110000000004</v>
      </c>
      <c r="AL15" s="64">
        <v>7071.6649999999991</v>
      </c>
      <c r="AM15" s="52">
        <v>14984.175999999999</v>
      </c>
      <c r="AN15" s="45">
        <f t="shared" ref="AN15:AP15" si="32">AN9</f>
        <v>17404.79</v>
      </c>
      <c r="AO15" s="58">
        <f t="shared" si="32"/>
        <v>0</v>
      </c>
      <c r="AP15" s="64">
        <f t="shared" si="32"/>
        <v>0</v>
      </c>
      <c r="AQ15" s="52">
        <f>AQ9</f>
        <v>0</v>
      </c>
      <c r="AR15" s="74"/>
    </row>
    <row r="16" spans="1:44" ht="18.75" customHeight="1" x14ac:dyDescent="0.25">
      <c r="A16" s="35" t="s">
        <v>88</v>
      </c>
      <c r="B16" s="36" t="s">
        <v>93</v>
      </c>
      <c r="C16" s="38" t="s">
        <v>65</v>
      </c>
      <c r="D16" s="46">
        <v>465621.73100000003</v>
      </c>
      <c r="E16" s="99">
        <v>192127.37199999997</v>
      </c>
      <c r="F16" s="100">
        <f>96975.404+62461.395</f>
        <v>159436.799</v>
      </c>
      <c r="G16" s="101">
        <f>E16+F16</f>
        <v>351564.17099999997</v>
      </c>
      <c r="H16" s="150">
        <v>465621.73100000003</v>
      </c>
      <c r="I16" s="151">
        <v>295969.58400000003</v>
      </c>
      <c r="J16" s="152">
        <v>176716.22099999999</v>
      </c>
      <c r="K16" s="153">
        <v>472685.80500000005</v>
      </c>
      <c r="L16" s="110">
        <v>398440.92200000002</v>
      </c>
      <c r="M16" s="59"/>
      <c r="N16" s="65"/>
      <c r="O16" s="53">
        <f>M16+N16</f>
        <v>0</v>
      </c>
      <c r="P16" s="110">
        <v>399461.19099999999</v>
      </c>
      <c r="Q16" s="366">
        <v>192581.16699999999</v>
      </c>
      <c r="R16" s="65">
        <v>114099.95999999999</v>
      </c>
      <c r="S16" s="53">
        <v>306681.12699999998</v>
      </c>
      <c r="T16" s="46">
        <v>399461.19099999999</v>
      </c>
      <c r="U16" s="59"/>
      <c r="V16" s="65"/>
      <c r="W16" s="69">
        <v>0</v>
      </c>
      <c r="X16" s="46">
        <v>255.697</v>
      </c>
      <c r="Y16" s="59">
        <v>205.28800000000001</v>
      </c>
      <c r="Z16" s="65">
        <v>233.43200000000002</v>
      </c>
      <c r="AA16" s="53">
        <v>438.72</v>
      </c>
      <c r="AB16" s="220">
        <v>255.697</v>
      </c>
      <c r="AC16" s="363">
        <v>164.53700000000001</v>
      </c>
      <c r="AD16" s="364">
        <v>172.90499999999994</v>
      </c>
      <c r="AE16" s="365">
        <v>337.44199999999995</v>
      </c>
      <c r="AF16" s="46">
        <v>375.8</v>
      </c>
      <c r="AG16" s="59"/>
      <c r="AH16" s="65"/>
      <c r="AI16" s="53">
        <v>0</v>
      </c>
      <c r="AJ16" s="46">
        <v>380.42</v>
      </c>
      <c r="AK16" s="59">
        <v>159.416</v>
      </c>
      <c r="AL16" s="65">
        <v>181.99299999999999</v>
      </c>
      <c r="AM16" s="53">
        <v>341.40899999999999</v>
      </c>
      <c r="AN16" s="46">
        <f>AJ16</f>
        <v>380.42</v>
      </c>
      <c r="AO16" s="59"/>
      <c r="AP16" s="65"/>
      <c r="AQ16" s="69">
        <f>AO16+AP16</f>
        <v>0</v>
      </c>
      <c r="AR16" s="74"/>
    </row>
    <row r="17" spans="1:44" ht="18.75" customHeight="1" x14ac:dyDescent="0.25">
      <c r="A17" s="35" t="s">
        <v>89</v>
      </c>
      <c r="B17" s="36" t="s">
        <v>94</v>
      </c>
      <c r="C17" s="38" t="s">
        <v>65</v>
      </c>
      <c r="D17" s="46"/>
      <c r="E17" s="99"/>
      <c r="F17" s="100"/>
      <c r="G17" s="101"/>
      <c r="H17" s="150"/>
      <c r="I17" s="151"/>
      <c r="J17" s="152"/>
      <c r="K17" s="153"/>
      <c r="L17" s="110"/>
      <c r="M17" s="59"/>
      <c r="N17" s="65"/>
      <c r="O17" s="53"/>
      <c r="P17" s="110"/>
      <c r="Q17" s="366"/>
      <c r="R17" s="65"/>
      <c r="S17" s="53"/>
      <c r="T17" s="46"/>
      <c r="U17" s="59"/>
      <c r="V17" s="65"/>
      <c r="W17" s="53"/>
      <c r="X17" s="46"/>
      <c r="Y17" s="59"/>
      <c r="Z17" s="65"/>
      <c r="AA17" s="53"/>
      <c r="AB17" s="220"/>
      <c r="AC17" s="363"/>
      <c r="AD17" s="364"/>
      <c r="AE17" s="365"/>
      <c r="AF17" s="46"/>
      <c r="AG17" s="59"/>
      <c r="AH17" s="65"/>
      <c r="AI17" s="53"/>
      <c r="AJ17" s="46"/>
      <c r="AK17" s="59"/>
      <c r="AL17" s="65"/>
      <c r="AM17" s="53"/>
      <c r="AN17" s="46"/>
      <c r="AO17" s="59"/>
      <c r="AP17" s="65"/>
      <c r="AQ17" s="53"/>
      <c r="AR17" s="74"/>
    </row>
    <row r="18" spans="1:44" ht="18.75" customHeight="1" x14ac:dyDescent="0.25">
      <c r="A18" s="35" t="s">
        <v>95</v>
      </c>
      <c r="B18" s="33" t="s">
        <v>105</v>
      </c>
      <c r="C18" s="38" t="s">
        <v>65</v>
      </c>
      <c r="D18" s="45">
        <f t="shared" ref="D18:G18" si="33">D15-D16-D17</f>
        <v>563849.19600000011</v>
      </c>
      <c r="E18" s="96">
        <f>E15-E16-E17</f>
        <v>284206.44400000002</v>
      </c>
      <c r="F18" s="97">
        <f t="shared" si="33"/>
        <v>273594.89299999992</v>
      </c>
      <c r="G18" s="98">
        <f t="shared" si="33"/>
        <v>557801.33699999994</v>
      </c>
      <c r="H18" s="146">
        <f>H15-H16-H17</f>
        <v>563849.19600000011</v>
      </c>
      <c r="I18" s="147">
        <v>278031.09100000001</v>
      </c>
      <c r="J18" s="148">
        <v>276489.7790000001</v>
      </c>
      <c r="K18" s="149">
        <v>554520.87000000011</v>
      </c>
      <c r="L18" s="111">
        <f t="shared" ref="L18:O18" si="34">L15-L16-L17</f>
        <v>574814.37800000003</v>
      </c>
      <c r="M18" s="58">
        <f t="shared" si="34"/>
        <v>0</v>
      </c>
      <c r="N18" s="64">
        <f t="shared" si="34"/>
        <v>0</v>
      </c>
      <c r="O18" s="52">
        <f t="shared" si="34"/>
        <v>0</v>
      </c>
      <c r="P18" s="111">
        <v>569352.55999999994</v>
      </c>
      <c r="Q18" s="367">
        <v>294034.88500000001</v>
      </c>
      <c r="R18" s="64">
        <v>307303.31099999987</v>
      </c>
      <c r="S18" s="52">
        <v>601338.19599999988</v>
      </c>
      <c r="T18" s="45">
        <v>569352.55999999994</v>
      </c>
      <c r="U18" s="58">
        <v>0</v>
      </c>
      <c r="V18" s="64">
        <v>0</v>
      </c>
      <c r="W18" s="52">
        <v>0</v>
      </c>
      <c r="X18" s="45">
        <v>19770.219999999998</v>
      </c>
      <c r="Y18" s="58">
        <v>8810.8230000000003</v>
      </c>
      <c r="Z18" s="64">
        <v>8038.1960000000008</v>
      </c>
      <c r="AA18" s="52">
        <v>16849.019</v>
      </c>
      <c r="AB18" s="219">
        <v>19770.219999999998</v>
      </c>
      <c r="AC18" s="360">
        <v>7573.7199999999993</v>
      </c>
      <c r="AD18" s="361">
        <v>7619.3939999999993</v>
      </c>
      <c r="AE18" s="362">
        <v>15193.114</v>
      </c>
      <c r="AF18" s="45">
        <v>18931.2</v>
      </c>
      <c r="AG18" s="58">
        <v>0</v>
      </c>
      <c r="AH18" s="64">
        <v>0</v>
      </c>
      <c r="AI18" s="52">
        <v>0</v>
      </c>
      <c r="AJ18" s="45">
        <v>17024.370000000003</v>
      </c>
      <c r="AK18" s="58">
        <v>7753.0950000000003</v>
      </c>
      <c r="AL18" s="64">
        <v>6889.6719999999987</v>
      </c>
      <c r="AM18" s="52">
        <v>14642.767</v>
      </c>
      <c r="AN18" s="45">
        <f t="shared" ref="AN18" si="35">AN15-AN16-AN17</f>
        <v>17024.370000000003</v>
      </c>
      <c r="AO18" s="58">
        <f>AO15-AO16-AO17</f>
        <v>0</v>
      </c>
      <c r="AP18" s="64">
        <f>AP15-AP16-AP17</f>
        <v>0</v>
      </c>
      <c r="AQ18" s="52">
        <f>AQ15-AQ16-AQ17</f>
        <v>0</v>
      </c>
      <c r="AR18" s="74"/>
    </row>
    <row r="19" spans="1:44" ht="18.75" customHeight="1" x14ac:dyDescent="0.25">
      <c r="A19" s="35" t="s">
        <v>96</v>
      </c>
      <c r="B19" s="36" t="s">
        <v>99</v>
      </c>
      <c r="C19" s="38" t="s">
        <v>65</v>
      </c>
      <c r="D19" s="46">
        <f t="shared" ref="D19:AQ19" si="36">D20+D21</f>
        <v>445079.99800000002</v>
      </c>
      <c r="E19" s="99">
        <f>E20+E21</f>
        <v>231004.54</v>
      </c>
      <c r="F19" s="100">
        <f t="shared" si="36"/>
        <v>227911.25899999999</v>
      </c>
      <c r="G19" s="101">
        <f t="shared" si="36"/>
        <v>458915.799</v>
      </c>
      <c r="H19" s="150">
        <f>H20+H21</f>
        <v>445079.99800000002</v>
      </c>
      <c r="I19" s="151">
        <v>230796.19899999999</v>
      </c>
      <c r="J19" s="152">
        <v>228684.93300000005</v>
      </c>
      <c r="K19" s="153">
        <v>459481.13200000004</v>
      </c>
      <c r="L19" s="110">
        <f t="shared" ref="L19:O19" si="37">L20+L21</f>
        <v>463098.826</v>
      </c>
      <c r="M19" s="59">
        <f t="shared" si="37"/>
        <v>0</v>
      </c>
      <c r="N19" s="65">
        <f t="shared" si="37"/>
        <v>0</v>
      </c>
      <c r="O19" s="53">
        <f t="shared" si="37"/>
        <v>0</v>
      </c>
      <c r="P19" s="110">
        <v>465533.16499999998</v>
      </c>
      <c r="Q19" s="366">
        <v>239116.3</v>
      </c>
      <c r="R19" s="65">
        <v>245724.69999999995</v>
      </c>
      <c r="S19" s="53">
        <v>484840.99999999994</v>
      </c>
      <c r="T19" s="46">
        <v>465533.16499999998</v>
      </c>
      <c r="U19" s="59">
        <v>0</v>
      </c>
      <c r="V19" s="65">
        <v>0</v>
      </c>
      <c r="W19" s="53">
        <v>0</v>
      </c>
      <c r="X19" s="46">
        <v>16747.887000000002</v>
      </c>
      <c r="Y19" s="59">
        <v>7653.8230000000003</v>
      </c>
      <c r="Z19" s="65">
        <v>7173.1959999999999</v>
      </c>
      <c r="AA19" s="53">
        <v>14827.019</v>
      </c>
      <c r="AB19" s="220">
        <v>16747.887000000002</v>
      </c>
      <c r="AC19" s="363">
        <v>6626.72</v>
      </c>
      <c r="AD19" s="364">
        <v>6896.3939999999993</v>
      </c>
      <c r="AE19" s="365">
        <v>13523.114</v>
      </c>
      <c r="AF19" s="46">
        <v>16183.2</v>
      </c>
      <c r="AG19" s="59">
        <v>0</v>
      </c>
      <c r="AH19" s="65">
        <v>0</v>
      </c>
      <c r="AI19" s="53">
        <v>0</v>
      </c>
      <c r="AJ19" s="46">
        <v>15027.037</v>
      </c>
      <c r="AK19" s="59">
        <v>6600.0950000000003</v>
      </c>
      <c r="AL19" s="65">
        <v>6024.6719999999996</v>
      </c>
      <c r="AM19" s="53">
        <v>12624.767</v>
      </c>
      <c r="AN19" s="46">
        <f t="shared" si="36"/>
        <v>0</v>
      </c>
      <c r="AO19" s="59">
        <f t="shared" si="36"/>
        <v>0</v>
      </c>
      <c r="AP19" s="65">
        <f t="shared" si="36"/>
        <v>0</v>
      </c>
      <c r="AQ19" s="53">
        <f t="shared" si="36"/>
        <v>0</v>
      </c>
      <c r="AR19" s="74"/>
    </row>
    <row r="20" spans="1:44" ht="18.75" customHeight="1" x14ac:dyDescent="0.25">
      <c r="A20" s="35"/>
      <c r="B20" s="40" t="s">
        <v>110</v>
      </c>
      <c r="C20" s="38" t="s">
        <v>65</v>
      </c>
      <c r="D20" s="46">
        <v>445079.99800000002</v>
      </c>
      <c r="E20" s="99">
        <v>231004.54</v>
      </c>
      <c r="F20" s="100">
        <v>227911.25899999999</v>
      </c>
      <c r="G20" s="101">
        <f>E20+F20</f>
        <v>458915.799</v>
      </c>
      <c r="H20" s="150">
        <v>445079.99800000002</v>
      </c>
      <c r="I20" s="151">
        <v>230796.19899999999</v>
      </c>
      <c r="J20" s="152">
        <v>228684.93300000005</v>
      </c>
      <c r="K20" s="153">
        <v>459481.13200000004</v>
      </c>
      <c r="L20" s="110">
        <v>463098.826</v>
      </c>
      <c r="M20" s="59"/>
      <c r="N20" s="65"/>
      <c r="O20" s="53">
        <f>M20+N20</f>
        <v>0</v>
      </c>
      <c r="P20" s="110">
        <v>465533.16499999998</v>
      </c>
      <c r="Q20" s="366">
        <v>239116.3</v>
      </c>
      <c r="R20" s="65">
        <v>245724.69999999995</v>
      </c>
      <c r="S20" s="53">
        <v>484840.99999999994</v>
      </c>
      <c r="T20" s="46">
        <v>465533.16499999998</v>
      </c>
      <c r="U20" s="59"/>
      <c r="V20" s="65"/>
      <c r="W20" s="53">
        <v>0</v>
      </c>
      <c r="X20" s="46"/>
      <c r="Y20" s="59"/>
      <c r="Z20" s="65"/>
      <c r="AA20" s="53">
        <v>0</v>
      </c>
      <c r="AB20" s="220"/>
      <c r="AC20" s="363"/>
      <c r="AD20" s="364"/>
      <c r="AE20" s="365">
        <v>0</v>
      </c>
      <c r="AF20" s="46"/>
      <c r="AG20" s="59"/>
      <c r="AH20" s="65"/>
      <c r="AI20" s="53">
        <v>0</v>
      </c>
      <c r="AJ20" s="46"/>
      <c r="AK20" s="59"/>
      <c r="AL20" s="65"/>
      <c r="AM20" s="53">
        <v>0</v>
      </c>
      <c r="AN20" s="46">
        <f>AJ20</f>
        <v>0</v>
      </c>
      <c r="AO20" s="59"/>
      <c r="AP20" s="65"/>
      <c r="AQ20" s="53">
        <f>AO20+AP20</f>
        <v>0</v>
      </c>
      <c r="AR20" s="74"/>
    </row>
    <row r="21" spans="1:44" ht="18.75" customHeight="1" x14ac:dyDescent="0.25">
      <c r="A21" s="35"/>
      <c r="B21" s="40" t="s">
        <v>111</v>
      </c>
      <c r="C21" s="38" t="s">
        <v>65</v>
      </c>
      <c r="D21" s="46"/>
      <c r="E21" s="99"/>
      <c r="F21" s="100"/>
      <c r="G21" s="101"/>
      <c r="H21" s="150"/>
      <c r="I21" s="151"/>
      <c r="J21" s="152"/>
      <c r="K21" s="153"/>
      <c r="L21" s="110"/>
      <c r="M21" s="59"/>
      <c r="N21" s="65"/>
      <c r="O21" s="53"/>
      <c r="P21" s="110"/>
      <c r="Q21" s="366"/>
      <c r="R21" s="65"/>
      <c r="S21" s="53"/>
      <c r="T21" s="46"/>
      <c r="U21" s="59"/>
      <c r="V21" s="65"/>
      <c r="W21" s="53"/>
      <c r="X21" s="46">
        <v>16747.887000000002</v>
      </c>
      <c r="Y21" s="59">
        <v>7653.8230000000003</v>
      </c>
      <c r="Z21" s="65">
        <v>7173.1959999999999</v>
      </c>
      <c r="AA21" s="53">
        <v>14827.019</v>
      </c>
      <c r="AB21" s="220">
        <v>16747.887000000002</v>
      </c>
      <c r="AC21" s="363">
        <v>6626.72</v>
      </c>
      <c r="AD21" s="364">
        <v>6896.3939999999993</v>
      </c>
      <c r="AE21" s="365">
        <v>13523.114</v>
      </c>
      <c r="AF21" s="46">
        <v>16183.2</v>
      </c>
      <c r="AG21" s="59"/>
      <c r="AH21" s="65"/>
      <c r="AI21" s="53">
        <v>0</v>
      </c>
      <c r="AJ21" s="46">
        <v>15027.037</v>
      </c>
      <c r="AK21" s="59">
        <v>6600.0950000000003</v>
      </c>
      <c r="AL21" s="65">
        <v>6024.6719999999996</v>
      </c>
      <c r="AM21" s="53">
        <v>12624.767</v>
      </c>
      <c r="AN21" s="46"/>
      <c r="AO21" s="59"/>
      <c r="AP21" s="65"/>
      <c r="AQ21" s="53"/>
      <c r="AR21" s="74"/>
    </row>
    <row r="22" spans="1:44" ht="18.75" customHeight="1" x14ac:dyDescent="0.25">
      <c r="A22" s="35" t="s">
        <v>97</v>
      </c>
      <c r="B22" s="36" t="s">
        <v>100</v>
      </c>
      <c r="C22" s="38" t="s">
        <v>65</v>
      </c>
      <c r="D22" s="46">
        <v>55841.184000000001</v>
      </c>
      <c r="E22" s="99">
        <f>29131.169+591.711</f>
        <v>29722.880000000001</v>
      </c>
      <c r="F22" s="100">
        <f>20637.839+652.793</f>
        <v>21290.632000000001</v>
      </c>
      <c r="G22" s="101">
        <f>E22+F22</f>
        <v>51013.512000000002</v>
      </c>
      <c r="H22" s="150">
        <v>55841.184000000001</v>
      </c>
      <c r="I22" s="151">
        <v>21195.721999999998</v>
      </c>
      <c r="J22" s="152">
        <v>16599.348999999998</v>
      </c>
      <c r="K22" s="153">
        <v>37795.070999999996</v>
      </c>
      <c r="L22" s="110">
        <v>58350.553999999996</v>
      </c>
      <c r="M22" s="59"/>
      <c r="N22" s="65"/>
      <c r="O22" s="53">
        <f>M22+N22</f>
        <v>0</v>
      </c>
      <c r="P22" s="110">
        <v>50989.453000000001</v>
      </c>
      <c r="Q22" s="59">
        <v>25618.817999999999</v>
      </c>
      <c r="R22" s="65">
        <v>20424.791000000005</v>
      </c>
      <c r="S22" s="53">
        <v>46043.609000000004</v>
      </c>
      <c r="T22" s="46">
        <v>50989.453000000001</v>
      </c>
      <c r="U22" s="59"/>
      <c r="V22" s="65"/>
      <c r="W22" s="53">
        <v>0</v>
      </c>
      <c r="X22" s="46">
        <v>2806.3330000000001</v>
      </c>
      <c r="Y22" s="59">
        <v>1050</v>
      </c>
      <c r="Z22" s="65">
        <v>762</v>
      </c>
      <c r="AA22" s="53">
        <v>1812</v>
      </c>
      <c r="AB22" s="220">
        <v>2806.3330000000001</v>
      </c>
      <c r="AC22" s="363">
        <v>840</v>
      </c>
      <c r="AD22" s="364">
        <v>620</v>
      </c>
      <c r="AE22" s="365">
        <v>1460</v>
      </c>
      <c r="AF22" s="46">
        <v>2538</v>
      </c>
      <c r="AG22" s="59"/>
      <c r="AH22" s="65"/>
      <c r="AI22" s="53">
        <v>0</v>
      </c>
      <c r="AJ22" s="46">
        <v>1787.3330000000001</v>
      </c>
      <c r="AK22" s="59">
        <v>1046</v>
      </c>
      <c r="AL22" s="65">
        <v>762</v>
      </c>
      <c r="AM22" s="53">
        <v>1808</v>
      </c>
      <c r="AN22" s="46">
        <f>AJ22</f>
        <v>1787.3330000000001</v>
      </c>
      <c r="AO22" s="59"/>
      <c r="AP22" s="65"/>
      <c r="AQ22" s="53">
        <f>AO22+AP22</f>
        <v>0</v>
      </c>
      <c r="AR22" s="74"/>
    </row>
    <row r="23" spans="1:44" ht="18.75" customHeight="1" x14ac:dyDescent="0.25">
      <c r="A23" s="35" t="s">
        <v>98</v>
      </c>
      <c r="B23" s="36" t="s">
        <v>101</v>
      </c>
      <c r="C23" s="38" t="s">
        <v>65</v>
      </c>
      <c r="D23" s="46">
        <v>62928.014000000003</v>
      </c>
      <c r="E23" s="99">
        <f>24070.735-591.711</f>
        <v>23479.024000000001</v>
      </c>
      <c r="F23" s="100">
        <f>25045.795-652.793</f>
        <v>24393.001999999997</v>
      </c>
      <c r="G23" s="101">
        <f>E23+F23</f>
        <v>47872.025999999998</v>
      </c>
      <c r="H23" s="150">
        <v>62928.014000000003</v>
      </c>
      <c r="I23" s="151">
        <v>26039.17</v>
      </c>
      <c r="J23" s="152">
        <v>31205.497000000003</v>
      </c>
      <c r="K23" s="153">
        <v>57244.667000000001</v>
      </c>
      <c r="L23" s="110">
        <v>53365.004999999997</v>
      </c>
      <c r="M23" s="59"/>
      <c r="N23" s="65"/>
      <c r="O23" s="53">
        <f>M23+N23</f>
        <v>0</v>
      </c>
      <c r="P23" s="110">
        <v>52829.941999999995</v>
      </c>
      <c r="Q23" s="59">
        <v>29293.767</v>
      </c>
      <c r="R23" s="65">
        <v>41159.82</v>
      </c>
      <c r="S23" s="53">
        <v>70453.587</v>
      </c>
      <c r="T23" s="46">
        <v>52829.941999999995</v>
      </c>
      <c r="U23" s="59"/>
      <c r="V23" s="65"/>
      <c r="W23" s="53">
        <v>0</v>
      </c>
      <c r="X23" s="46">
        <v>216</v>
      </c>
      <c r="Y23" s="59">
        <v>107</v>
      </c>
      <c r="Z23" s="65">
        <v>103</v>
      </c>
      <c r="AA23" s="53">
        <v>210</v>
      </c>
      <c r="AB23" s="220">
        <v>216</v>
      </c>
      <c r="AC23" s="363">
        <v>107</v>
      </c>
      <c r="AD23" s="364">
        <v>103</v>
      </c>
      <c r="AE23" s="365">
        <v>210</v>
      </c>
      <c r="AF23" s="46">
        <v>210</v>
      </c>
      <c r="AG23" s="59"/>
      <c r="AH23" s="65"/>
      <c r="AI23" s="53">
        <v>0</v>
      </c>
      <c r="AJ23" s="46">
        <v>210</v>
      </c>
      <c r="AK23" s="59">
        <v>107</v>
      </c>
      <c r="AL23" s="65">
        <v>210</v>
      </c>
      <c r="AM23" s="53">
        <v>317</v>
      </c>
      <c r="AN23" s="46">
        <f>AJ23</f>
        <v>210</v>
      </c>
      <c r="AO23" s="59"/>
      <c r="AP23" s="65"/>
      <c r="AQ23" s="53">
        <f>AO23+AP23</f>
        <v>0</v>
      </c>
      <c r="AR23" s="74"/>
    </row>
    <row r="24" spans="1:44" ht="28.5" x14ac:dyDescent="0.25">
      <c r="A24" s="37" t="s">
        <v>9</v>
      </c>
      <c r="B24" s="33" t="s">
        <v>90</v>
      </c>
      <c r="C24" s="38" t="s">
        <v>65</v>
      </c>
      <c r="D24" s="46">
        <f t="shared" ref="D24:G24" si="38">D25+D26</f>
        <v>0</v>
      </c>
      <c r="E24" s="99">
        <f t="shared" si="38"/>
        <v>0</v>
      </c>
      <c r="F24" s="100">
        <f t="shared" si="38"/>
        <v>0</v>
      </c>
      <c r="G24" s="101">
        <f t="shared" si="38"/>
        <v>0</v>
      </c>
      <c r="H24" s="150">
        <f>H25+H26</f>
        <v>0</v>
      </c>
      <c r="I24" s="151">
        <v>0</v>
      </c>
      <c r="J24" s="152">
        <v>0</v>
      </c>
      <c r="K24" s="153">
        <v>0</v>
      </c>
      <c r="L24" s="46">
        <f t="shared" ref="L24:O24" si="39">L25+L26</f>
        <v>0</v>
      </c>
      <c r="M24" s="59">
        <f t="shared" si="39"/>
        <v>0</v>
      </c>
      <c r="N24" s="65">
        <f t="shared" si="39"/>
        <v>0</v>
      </c>
      <c r="O24" s="53">
        <f t="shared" si="39"/>
        <v>0</v>
      </c>
      <c r="P24" s="46">
        <v>0</v>
      </c>
      <c r="Q24" s="59">
        <v>0</v>
      </c>
      <c r="R24" s="65">
        <v>0</v>
      </c>
      <c r="S24" s="53">
        <v>0</v>
      </c>
      <c r="T24" s="46">
        <v>0</v>
      </c>
      <c r="U24" s="59">
        <v>0</v>
      </c>
      <c r="V24" s="65">
        <v>0</v>
      </c>
      <c r="W24" s="53">
        <v>0</v>
      </c>
      <c r="X24" s="46">
        <v>0</v>
      </c>
      <c r="Y24" s="59">
        <v>0</v>
      </c>
      <c r="Z24" s="65">
        <v>0</v>
      </c>
      <c r="AA24" s="53">
        <v>0</v>
      </c>
      <c r="AB24" s="220">
        <v>0</v>
      </c>
      <c r="AC24" s="363">
        <v>0</v>
      </c>
      <c r="AD24" s="364">
        <v>0</v>
      </c>
      <c r="AE24" s="365">
        <v>0</v>
      </c>
      <c r="AF24" s="46">
        <v>0</v>
      </c>
      <c r="AG24" s="59">
        <v>0</v>
      </c>
      <c r="AH24" s="65">
        <v>0</v>
      </c>
      <c r="AI24" s="53">
        <v>0</v>
      </c>
      <c r="AJ24" s="46">
        <v>0</v>
      </c>
      <c r="AK24" s="59">
        <v>0</v>
      </c>
      <c r="AL24" s="65">
        <v>0</v>
      </c>
      <c r="AM24" s="53">
        <v>0</v>
      </c>
      <c r="AN24" s="46">
        <f t="shared" ref="AN24:AP24" si="40">AN25+AN26</f>
        <v>0</v>
      </c>
      <c r="AO24" s="59">
        <f t="shared" si="40"/>
        <v>0</v>
      </c>
      <c r="AP24" s="65">
        <f t="shared" si="40"/>
        <v>0</v>
      </c>
      <c r="AQ24" s="53">
        <f>AQ25+AQ26</f>
        <v>0</v>
      </c>
      <c r="AR24" s="74"/>
    </row>
    <row r="25" spans="1:44" ht="21" customHeight="1" x14ac:dyDescent="0.25">
      <c r="A25" s="38" t="s">
        <v>22</v>
      </c>
      <c r="B25" s="39" t="s">
        <v>106</v>
      </c>
      <c r="C25" s="38" t="s">
        <v>65</v>
      </c>
      <c r="D25" s="46"/>
      <c r="E25" s="99"/>
      <c r="F25" s="100"/>
      <c r="G25" s="101"/>
      <c r="H25" s="150"/>
      <c r="I25" s="151"/>
      <c r="J25" s="152"/>
      <c r="K25" s="153"/>
      <c r="L25" s="46"/>
      <c r="M25" s="59"/>
      <c r="N25" s="65"/>
      <c r="O25" s="53"/>
      <c r="P25" s="46"/>
      <c r="Q25" s="59"/>
      <c r="R25" s="65"/>
      <c r="S25" s="53"/>
      <c r="T25" s="46"/>
      <c r="U25" s="59"/>
      <c r="V25" s="65"/>
      <c r="W25" s="53"/>
      <c r="X25" s="46"/>
      <c r="Y25" s="59"/>
      <c r="Z25" s="65"/>
      <c r="AA25" s="53"/>
      <c r="AB25" s="220"/>
      <c r="AC25" s="363"/>
      <c r="AD25" s="364"/>
      <c r="AE25" s="365"/>
      <c r="AF25" s="46"/>
      <c r="AG25" s="59"/>
      <c r="AH25" s="65"/>
      <c r="AI25" s="53"/>
      <c r="AJ25" s="46"/>
      <c r="AK25" s="59"/>
      <c r="AL25" s="65"/>
      <c r="AM25" s="53"/>
      <c r="AN25" s="46"/>
      <c r="AO25" s="59"/>
      <c r="AP25" s="65"/>
      <c r="AQ25" s="53"/>
      <c r="AR25" s="74"/>
    </row>
    <row r="26" spans="1:44" ht="18.75" customHeight="1" x14ac:dyDescent="0.25">
      <c r="A26" s="38" t="s">
        <v>34</v>
      </c>
      <c r="B26" s="36" t="s">
        <v>107</v>
      </c>
      <c r="C26" s="38" t="s">
        <v>65</v>
      </c>
      <c r="D26" s="46"/>
      <c r="E26" s="99"/>
      <c r="F26" s="100"/>
      <c r="G26" s="101"/>
      <c r="H26" s="150"/>
      <c r="I26" s="151"/>
      <c r="J26" s="152"/>
      <c r="K26" s="153"/>
      <c r="L26" s="46"/>
      <c r="M26" s="59"/>
      <c r="N26" s="65"/>
      <c r="O26" s="53"/>
      <c r="P26" s="46"/>
      <c r="Q26" s="59"/>
      <c r="R26" s="65"/>
      <c r="S26" s="53"/>
      <c r="T26" s="46"/>
      <c r="U26" s="59"/>
      <c r="V26" s="65"/>
      <c r="W26" s="53"/>
      <c r="X26" s="46"/>
      <c r="Y26" s="59"/>
      <c r="Z26" s="65"/>
      <c r="AA26" s="53"/>
      <c r="AB26" s="220"/>
      <c r="AC26" s="363"/>
      <c r="AD26" s="364"/>
      <c r="AE26" s="365"/>
      <c r="AF26" s="46"/>
      <c r="AG26" s="59"/>
      <c r="AH26" s="65"/>
      <c r="AI26" s="53"/>
      <c r="AJ26" s="46"/>
      <c r="AK26" s="59"/>
      <c r="AL26" s="65"/>
      <c r="AM26" s="53"/>
      <c r="AN26" s="46"/>
      <c r="AO26" s="59"/>
      <c r="AP26" s="65"/>
      <c r="AQ26" s="53"/>
      <c r="AR26" s="74"/>
    </row>
    <row r="27" spans="1:44" ht="28.5" x14ac:dyDescent="0.25">
      <c r="A27" s="32" t="s">
        <v>66</v>
      </c>
      <c r="B27" s="33" t="s">
        <v>91</v>
      </c>
      <c r="C27" s="38" t="s">
        <v>65</v>
      </c>
      <c r="D27" s="46">
        <f t="shared" ref="D27:G27" si="41">D28+D29</f>
        <v>0</v>
      </c>
      <c r="E27" s="99">
        <f t="shared" si="41"/>
        <v>0</v>
      </c>
      <c r="F27" s="100">
        <f t="shared" si="41"/>
        <v>0</v>
      </c>
      <c r="G27" s="101">
        <f t="shared" si="41"/>
        <v>0</v>
      </c>
      <c r="H27" s="150">
        <f>H28+H29</f>
        <v>0</v>
      </c>
      <c r="I27" s="151">
        <v>0</v>
      </c>
      <c r="J27" s="152">
        <v>0</v>
      </c>
      <c r="K27" s="153">
        <v>0</v>
      </c>
      <c r="L27" s="46">
        <f t="shared" ref="L27:O27" si="42">L28+L29</f>
        <v>0</v>
      </c>
      <c r="M27" s="59">
        <f t="shared" si="42"/>
        <v>0</v>
      </c>
      <c r="N27" s="65">
        <f t="shared" si="42"/>
        <v>0</v>
      </c>
      <c r="O27" s="53">
        <f t="shared" si="42"/>
        <v>0</v>
      </c>
      <c r="P27" s="46">
        <v>0</v>
      </c>
      <c r="Q27" s="59">
        <v>0</v>
      </c>
      <c r="R27" s="65">
        <v>0</v>
      </c>
      <c r="S27" s="53">
        <v>0</v>
      </c>
      <c r="T27" s="46">
        <v>0</v>
      </c>
      <c r="U27" s="59">
        <v>0</v>
      </c>
      <c r="V27" s="65">
        <v>0</v>
      </c>
      <c r="W27" s="53">
        <v>0</v>
      </c>
      <c r="X27" s="46">
        <v>0</v>
      </c>
      <c r="Y27" s="59">
        <v>0</v>
      </c>
      <c r="Z27" s="65">
        <v>0</v>
      </c>
      <c r="AA27" s="53">
        <v>0</v>
      </c>
      <c r="AB27" s="220">
        <v>0</v>
      </c>
      <c r="AC27" s="363">
        <v>0</v>
      </c>
      <c r="AD27" s="364">
        <v>0</v>
      </c>
      <c r="AE27" s="365">
        <v>0</v>
      </c>
      <c r="AF27" s="46">
        <v>0</v>
      </c>
      <c r="AG27" s="59">
        <v>0</v>
      </c>
      <c r="AH27" s="65">
        <v>0</v>
      </c>
      <c r="AI27" s="53">
        <v>0</v>
      </c>
      <c r="AJ27" s="46">
        <v>0</v>
      </c>
      <c r="AK27" s="59">
        <v>0</v>
      </c>
      <c r="AL27" s="65">
        <v>0</v>
      </c>
      <c r="AM27" s="53">
        <v>0</v>
      </c>
      <c r="AN27" s="46">
        <f t="shared" ref="AN27:AP27" si="43">AN28+AN29</f>
        <v>0</v>
      </c>
      <c r="AO27" s="59">
        <f t="shared" si="43"/>
        <v>0</v>
      </c>
      <c r="AP27" s="65">
        <f t="shared" si="43"/>
        <v>0</v>
      </c>
      <c r="AQ27" s="53">
        <f>AQ28+AQ29</f>
        <v>0</v>
      </c>
      <c r="AR27" s="74"/>
    </row>
    <row r="28" spans="1:44" ht="18.75" customHeight="1" x14ac:dyDescent="0.25">
      <c r="A28" s="38" t="s">
        <v>67</v>
      </c>
      <c r="B28" s="36" t="s">
        <v>108</v>
      </c>
      <c r="C28" s="38" t="s">
        <v>65</v>
      </c>
      <c r="D28" s="46"/>
      <c r="E28" s="99"/>
      <c r="F28" s="100"/>
      <c r="G28" s="101"/>
      <c r="H28" s="150"/>
      <c r="I28" s="151"/>
      <c r="J28" s="152"/>
      <c r="K28" s="153"/>
      <c r="L28" s="46"/>
      <c r="M28" s="59"/>
      <c r="N28" s="65"/>
      <c r="O28" s="53"/>
      <c r="P28" s="46"/>
      <c r="Q28" s="59"/>
      <c r="R28" s="65"/>
      <c r="S28" s="53"/>
      <c r="T28" s="46"/>
      <c r="U28" s="59"/>
      <c r="V28" s="65"/>
      <c r="W28" s="53"/>
      <c r="X28" s="46"/>
      <c r="Y28" s="59"/>
      <c r="Z28" s="65"/>
      <c r="AA28" s="53"/>
      <c r="AB28" s="220"/>
      <c r="AC28" s="363"/>
      <c r="AD28" s="364"/>
      <c r="AE28" s="365"/>
      <c r="AF28" s="46"/>
      <c r="AG28" s="59"/>
      <c r="AH28" s="65"/>
      <c r="AI28" s="53"/>
      <c r="AJ28" s="46"/>
      <c r="AK28" s="59"/>
      <c r="AL28" s="65"/>
      <c r="AM28" s="53"/>
      <c r="AN28" s="46"/>
      <c r="AO28" s="59"/>
      <c r="AP28" s="65"/>
      <c r="AQ28" s="53"/>
      <c r="AR28" s="74"/>
    </row>
    <row r="29" spans="1:44" ht="30" x14ac:dyDescent="0.25">
      <c r="A29" s="38" t="s">
        <v>68</v>
      </c>
      <c r="B29" s="36" t="s">
        <v>109</v>
      </c>
      <c r="C29" s="38" t="s">
        <v>65</v>
      </c>
      <c r="D29" s="46"/>
      <c r="E29" s="99"/>
      <c r="F29" s="100"/>
      <c r="G29" s="101"/>
      <c r="H29" s="150"/>
      <c r="I29" s="151"/>
      <c r="J29" s="152"/>
      <c r="K29" s="153"/>
      <c r="L29" s="46"/>
      <c r="M29" s="59"/>
      <c r="N29" s="65"/>
      <c r="O29" s="53"/>
      <c r="P29" s="46"/>
      <c r="Q29" s="59"/>
      <c r="R29" s="65"/>
      <c r="S29" s="53"/>
      <c r="T29" s="46"/>
      <c r="U29" s="59"/>
      <c r="V29" s="65"/>
      <c r="W29" s="53"/>
      <c r="X29" s="46"/>
      <c r="Y29" s="59"/>
      <c r="Z29" s="65"/>
      <c r="AA29" s="53"/>
      <c r="AB29" s="220"/>
      <c r="AC29" s="363"/>
      <c r="AD29" s="364"/>
      <c r="AE29" s="365"/>
      <c r="AF29" s="46"/>
      <c r="AG29" s="59"/>
      <c r="AH29" s="65"/>
      <c r="AI29" s="53"/>
      <c r="AJ29" s="46"/>
      <c r="AK29" s="59"/>
      <c r="AL29" s="65"/>
      <c r="AM29" s="53"/>
      <c r="AN29" s="46"/>
      <c r="AO29" s="59"/>
      <c r="AP29" s="65"/>
      <c r="AQ29" s="53"/>
      <c r="AR29" s="74"/>
    </row>
    <row r="30" spans="1:44" ht="31.5" customHeight="1" x14ac:dyDescent="0.25">
      <c r="A30" s="32" t="s">
        <v>69</v>
      </c>
      <c r="B30" s="33" t="s">
        <v>92</v>
      </c>
      <c r="C30" s="38" t="s">
        <v>65</v>
      </c>
      <c r="D30" s="46"/>
      <c r="E30" s="99"/>
      <c r="F30" s="100"/>
      <c r="G30" s="101"/>
      <c r="H30" s="150"/>
      <c r="I30" s="151"/>
      <c r="J30" s="152"/>
      <c r="K30" s="153"/>
      <c r="L30" s="46"/>
      <c r="M30" s="59"/>
      <c r="N30" s="65"/>
      <c r="O30" s="53"/>
      <c r="P30" s="46"/>
      <c r="Q30" s="59"/>
      <c r="R30" s="65"/>
      <c r="S30" s="53"/>
      <c r="T30" s="46"/>
      <c r="U30" s="59"/>
      <c r="V30" s="65"/>
      <c r="W30" s="53"/>
      <c r="X30" s="46"/>
      <c r="Y30" s="59"/>
      <c r="Z30" s="65"/>
      <c r="AA30" s="53"/>
      <c r="AB30" s="220"/>
      <c r="AC30" s="363"/>
      <c r="AD30" s="364"/>
      <c r="AE30" s="365"/>
      <c r="AF30" s="46"/>
      <c r="AG30" s="59"/>
      <c r="AH30" s="65"/>
      <c r="AI30" s="53"/>
      <c r="AJ30" s="46"/>
      <c r="AK30" s="59"/>
      <c r="AL30" s="65"/>
      <c r="AM30" s="53"/>
      <c r="AN30" s="46"/>
      <c r="AO30" s="59"/>
      <c r="AP30" s="65"/>
      <c r="AQ30" s="53"/>
      <c r="AR30" s="74"/>
    </row>
    <row r="31" spans="1:44" ht="20.25" customHeight="1" x14ac:dyDescent="0.25">
      <c r="A31" s="41" t="s">
        <v>70</v>
      </c>
      <c r="B31" s="48" t="s">
        <v>102</v>
      </c>
      <c r="C31" s="41" t="s">
        <v>65</v>
      </c>
      <c r="D31" s="47">
        <f>D9</f>
        <v>1029470.9270000001</v>
      </c>
      <c r="E31" s="196">
        <f>E9</f>
        <v>476333.81599999999</v>
      </c>
      <c r="F31" s="197">
        <f>F9</f>
        <v>433031.69199999992</v>
      </c>
      <c r="G31" s="198">
        <f>E31+F31</f>
        <v>909365.50799999991</v>
      </c>
      <c r="H31" s="199">
        <f>H9</f>
        <v>1029470.9270000001</v>
      </c>
      <c r="I31" s="200">
        <v>574000.67500000005</v>
      </c>
      <c r="J31" s="201">
        <v>453206.00000000012</v>
      </c>
      <c r="K31" s="202">
        <v>1027206.6750000002</v>
      </c>
      <c r="L31" s="47">
        <f>L9</f>
        <v>973255.3</v>
      </c>
      <c r="M31" s="203">
        <f>M9</f>
        <v>0</v>
      </c>
      <c r="N31" s="204">
        <f>N9</f>
        <v>0</v>
      </c>
      <c r="O31" s="205">
        <f>M31+N31</f>
        <v>0</v>
      </c>
      <c r="P31" s="47">
        <v>968813.75099999993</v>
      </c>
      <c r="Q31" s="203">
        <v>486616.05200000003</v>
      </c>
      <c r="R31" s="204">
        <v>421403.27099999983</v>
      </c>
      <c r="S31" s="205">
        <v>908019.32299999986</v>
      </c>
      <c r="T31" s="47">
        <v>1029470.9270000001</v>
      </c>
      <c r="U31" s="203">
        <v>0</v>
      </c>
      <c r="V31" s="204">
        <v>0</v>
      </c>
      <c r="W31" s="205">
        <v>0</v>
      </c>
      <c r="X31" s="47">
        <v>20025.916999999998</v>
      </c>
      <c r="Y31" s="203">
        <v>9016.1110000000008</v>
      </c>
      <c r="Z31" s="204">
        <v>8271.6280000000006</v>
      </c>
      <c r="AA31" s="205">
        <v>17287.739000000001</v>
      </c>
      <c r="AB31" s="221">
        <v>20025.916999999998</v>
      </c>
      <c r="AC31" s="368">
        <v>7738.2569999999996</v>
      </c>
      <c r="AD31" s="369">
        <v>7792.2989999999991</v>
      </c>
      <c r="AE31" s="370">
        <v>15530.555999999999</v>
      </c>
      <c r="AF31" s="47">
        <v>19307</v>
      </c>
      <c r="AG31" s="203">
        <v>0</v>
      </c>
      <c r="AH31" s="204">
        <v>0</v>
      </c>
      <c r="AI31" s="205">
        <v>0</v>
      </c>
      <c r="AJ31" s="47">
        <v>17404.79</v>
      </c>
      <c r="AK31" s="203">
        <v>7912.5110000000004</v>
      </c>
      <c r="AL31" s="204">
        <v>7071.6649999999991</v>
      </c>
      <c r="AM31" s="205">
        <v>14984.175999999999</v>
      </c>
      <c r="AN31" s="47">
        <f>X31</f>
        <v>20025.916999999998</v>
      </c>
      <c r="AO31" s="60">
        <f>AO9</f>
        <v>0</v>
      </c>
      <c r="AP31" s="66">
        <f>AP9</f>
        <v>0</v>
      </c>
      <c r="AQ31" s="54">
        <f>AO31+AP31</f>
        <v>0</v>
      </c>
      <c r="AR31" s="74"/>
    </row>
    <row r="32" spans="1:44" x14ac:dyDescent="0.25">
      <c r="AK32" s="206"/>
      <c r="AL32" s="206"/>
      <c r="AM32" s="206"/>
    </row>
    <row r="34" spans="8:31" x14ac:dyDescent="0.25">
      <c r="I34" s="154"/>
      <c r="J34" s="154"/>
      <c r="K34" s="154"/>
      <c r="AB34" s="167"/>
    </row>
    <row r="35" spans="8:31" x14ac:dyDescent="0.25">
      <c r="H35" s="155"/>
      <c r="I35" s="156"/>
      <c r="J35" s="156"/>
      <c r="K35" s="156"/>
      <c r="AB35" s="155"/>
      <c r="AC35" s="156"/>
      <c r="AD35" s="156"/>
      <c r="AE35" s="156"/>
    </row>
    <row r="36" spans="8:31" x14ac:dyDescent="0.25">
      <c r="H36" s="157"/>
      <c r="I36" s="158"/>
      <c r="J36" s="158"/>
      <c r="K36" s="158"/>
      <c r="AB36" s="157"/>
      <c r="AC36" s="161"/>
      <c r="AD36" s="161"/>
      <c r="AE36" s="161"/>
    </row>
    <row r="37" spans="8:31" x14ac:dyDescent="0.25">
      <c r="H37" s="157"/>
      <c r="I37" s="158"/>
      <c r="J37" s="159"/>
      <c r="K37" s="159"/>
      <c r="AB37" s="157"/>
      <c r="AC37" s="161"/>
      <c r="AD37" s="161"/>
      <c r="AE37" s="161"/>
    </row>
    <row r="38" spans="8:31" x14ac:dyDescent="0.25">
      <c r="H38" s="157"/>
      <c r="I38" s="158"/>
      <c r="J38" s="159"/>
      <c r="K38" s="159"/>
      <c r="AB38" s="157"/>
      <c r="AC38" s="161"/>
      <c r="AD38" s="161"/>
      <c r="AE38" s="161"/>
    </row>
    <row r="39" spans="8:31" x14ac:dyDescent="0.25">
      <c r="H39" s="157"/>
      <c r="I39" s="158"/>
      <c r="J39" s="159"/>
      <c r="K39" s="159"/>
      <c r="AB39" s="157"/>
      <c r="AC39" s="161"/>
      <c r="AD39" s="161"/>
      <c r="AE39" s="161"/>
    </row>
    <row r="40" spans="8:31" x14ac:dyDescent="0.25">
      <c r="H40" s="157"/>
      <c r="I40" s="158"/>
      <c r="J40" s="159"/>
      <c r="K40" s="159"/>
      <c r="AB40" s="157"/>
      <c r="AC40" s="161"/>
      <c r="AD40" s="161"/>
      <c r="AE40" s="161"/>
    </row>
    <row r="41" spans="8:31" x14ac:dyDescent="0.25">
      <c r="H41" s="157"/>
      <c r="I41" s="158"/>
      <c r="J41" s="159"/>
      <c r="K41" s="159"/>
      <c r="AB41" s="157"/>
      <c r="AC41" s="161"/>
      <c r="AD41" s="161"/>
      <c r="AE41" s="161"/>
    </row>
    <row r="42" spans="8:31" x14ac:dyDescent="0.25">
      <c r="H42" s="157"/>
      <c r="I42" s="158"/>
      <c r="J42" s="159"/>
      <c r="K42" s="159"/>
      <c r="AB42" s="157"/>
      <c r="AC42" s="161"/>
      <c r="AD42" s="161"/>
      <c r="AE42" s="161"/>
    </row>
    <row r="43" spans="8:31" x14ac:dyDescent="0.25">
      <c r="H43" s="157"/>
      <c r="I43" s="158"/>
      <c r="J43" s="159"/>
      <c r="K43" s="159"/>
      <c r="AB43" s="168"/>
      <c r="AC43" s="161"/>
      <c r="AD43" s="161"/>
      <c r="AE43" s="161"/>
    </row>
    <row r="44" spans="8:31" x14ac:dyDescent="0.25">
      <c r="H44" s="157"/>
      <c r="I44" s="158"/>
      <c r="J44" s="159"/>
      <c r="K44" s="159"/>
      <c r="AB44" s="157"/>
      <c r="AC44" s="161"/>
      <c r="AD44" s="161"/>
      <c r="AE44" s="161"/>
    </row>
    <row r="45" spans="8:31" x14ac:dyDescent="0.25">
      <c r="H45" s="157"/>
      <c r="I45" s="158"/>
      <c r="J45" s="159"/>
      <c r="K45" s="159"/>
      <c r="AB45" s="157"/>
      <c r="AC45" s="161"/>
      <c r="AD45" s="161"/>
      <c r="AE45" s="161"/>
    </row>
    <row r="46" spans="8:31" x14ac:dyDescent="0.25">
      <c r="H46" s="157"/>
      <c r="I46" s="158"/>
      <c r="J46" s="159"/>
      <c r="K46" s="159"/>
      <c r="AB46" s="157"/>
      <c r="AC46" s="161"/>
      <c r="AD46" s="161"/>
      <c r="AE46" s="161"/>
    </row>
    <row r="47" spans="8:31" x14ac:dyDescent="0.25">
      <c r="H47" s="157"/>
      <c r="I47" s="158"/>
      <c r="J47" s="159"/>
      <c r="K47" s="159"/>
      <c r="AB47" s="157"/>
      <c r="AC47" s="161"/>
      <c r="AD47" s="161"/>
      <c r="AE47" s="161"/>
    </row>
    <row r="48" spans="8:31" x14ac:dyDescent="0.25">
      <c r="H48" s="157"/>
      <c r="I48" s="158"/>
      <c r="J48" s="159"/>
      <c r="K48" s="159"/>
      <c r="AB48" s="157"/>
      <c r="AC48" s="161"/>
      <c r="AD48" s="161"/>
      <c r="AE48" s="161"/>
    </row>
    <row r="49" spans="8:31" x14ac:dyDescent="0.25">
      <c r="H49" s="157"/>
      <c r="I49" s="160"/>
      <c r="J49" s="160"/>
      <c r="K49" s="160"/>
      <c r="AB49" s="157"/>
      <c r="AC49" s="161"/>
      <c r="AD49" s="161"/>
      <c r="AE49" s="161"/>
    </row>
    <row r="50" spans="8:31" x14ac:dyDescent="0.25">
      <c r="H50" s="157"/>
      <c r="I50" s="161"/>
      <c r="J50" s="161"/>
      <c r="K50" s="161"/>
      <c r="AB50" s="157"/>
      <c r="AC50" s="161"/>
      <c r="AD50" s="161"/>
      <c r="AE50" s="161"/>
    </row>
    <row r="51" spans="8:31" x14ac:dyDescent="0.25">
      <c r="H51" s="157"/>
      <c r="I51" s="161"/>
      <c r="J51" s="161"/>
      <c r="K51" s="161"/>
      <c r="AB51" s="157"/>
      <c r="AC51" s="161"/>
      <c r="AD51" s="161"/>
      <c r="AE51" s="161"/>
    </row>
    <row r="52" spans="8:31" x14ac:dyDescent="0.25">
      <c r="H52" s="157"/>
      <c r="I52" s="162"/>
      <c r="J52" s="162"/>
      <c r="K52" s="162"/>
      <c r="AB52" s="157"/>
      <c r="AC52" s="161"/>
      <c r="AD52" s="161"/>
      <c r="AE52" s="161"/>
    </row>
    <row r="53" spans="8:31" x14ac:dyDescent="0.25">
      <c r="H53" s="157"/>
      <c r="I53" s="162"/>
      <c r="J53" s="162"/>
      <c r="K53" s="162"/>
      <c r="AB53" s="157"/>
      <c r="AC53" s="161"/>
      <c r="AD53" s="161"/>
      <c r="AE53" s="161"/>
    </row>
    <row r="54" spans="8:31" x14ac:dyDescent="0.25">
      <c r="H54" s="157"/>
      <c r="I54" s="162"/>
      <c r="J54" s="162"/>
      <c r="K54" s="162"/>
      <c r="AB54" s="157"/>
      <c r="AC54" s="161"/>
      <c r="AD54" s="161"/>
      <c r="AE54" s="161"/>
    </row>
    <row r="55" spans="8:31" x14ac:dyDescent="0.25">
      <c r="H55" s="157"/>
      <c r="I55" s="162"/>
      <c r="J55" s="162"/>
      <c r="K55" s="162"/>
      <c r="AB55" s="157"/>
      <c r="AC55" s="161"/>
      <c r="AD55" s="161"/>
      <c r="AE55" s="161"/>
    </row>
    <row r="56" spans="8:31" x14ac:dyDescent="0.25">
      <c r="H56" s="157"/>
      <c r="I56" s="162"/>
      <c r="J56" s="162"/>
      <c r="K56" s="162"/>
      <c r="AB56" s="157"/>
      <c r="AC56" s="161"/>
      <c r="AD56" s="161"/>
      <c r="AE56" s="161"/>
    </row>
    <row r="57" spans="8:31" x14ac:dyDescent="0.25">
      <c r="H57" s="157"/>
      <c r="I57" s="162"/>
      <c r="J57" s="162"/>
      <c r="K57" s="162"/>
      <c r="AB57" s="157"/>
      <c r="AC57" s="161"/>
      <c r="AD57" s="161"/>
      <c r="AE57" s="161"/>
    </row>
    <row r="58" spans="8:31" x14ac:dyDescent="0.25">
      <c r="H58" s="157"/>
      <c r="I58" s="162"/>
      <c r="J58" s="161"/>
      <c r="K58" s="161"/>
      <c r="AB58" s="422"/>
      <c r="AC58" s="422"/>
      <c r="AD58" s="422"/>
      <c r="AE58" s="169"/>
    </row>
    <row r="59" spans="8:31" x14ac:dyDescent="0.25">
      <c r="H59" s="157"/>
      <c r="I59" s="161"/>
      <c r="J59" s="161"/>
      <c r="K59" s="161"/>
      <c r="AB59" s="157"/>
      <c r="AC59" s="161"/>
      <c r="AD59" s="161"/>
      <c r="AE59" s="161"/>
    </row>
    <row r="60" spans="8:31" x14ac:dyDescent="0.25">
      <c r="H60" s="163"/>
      <c r="I60" s="161"/>
      <c r="J60" s="161"/>
      <c r="K60" s="161"/>
      <c r="AB60" s="157"/>
      <c r="AC60" s="161"/>
      <c r="AD60" s="161"/>
      <c r="AE60" s="161"/>
    </row>
    <row r="61" spans="8:31" x14ac:dyDescent="0.25">
      <c r="H61" s="157"/>
      <c r="I61" s="161"/>
      <c r="J61" s="161"/>
      <c r="K61" s="161"/>
      <c r="AB61" s="157"/>
      <c r="AC61" s="161"/>
      <c r="AD61" s="161"/>
      <c r="AE61" s="161"/>
    </row>
    <row r="62" spans="8:31" x14ac:dyDescent="0.25">
      <c r="H62" s="157"/>
      <c r="I62" s="161"/>
      <c r="J62" s="161"/>
      <c r="K62" s="161"/>
      <c r="AB62" s="157"/>
      <c r="AC62" s="161"/>
      <c r="AD62" s="161"/>
      <c r="AE62" s="161"/>
    </row>
    <row r="63" spans="8:31" x14ac:dyDescent="0.25">
      <c r="H63" s="157"/>
      <c r="I63" s="161"/>
      <c r="J63" s="161"/>
      <c r="K63" s="161"/>
      <c r="AB63" s="157"/>
      <c r="AC63" s="161"/>
      <c r="AD63" s="161"/>
      <c r="AE63" s="161"/>
    </row>
    <row r="64" spans="8:31" x14ac:dyDescent="0.25">
      <c r="H64" s="157"/>
      <c r="I64" s="161"/>
      <c r="J64" s="161"/>
      <c r="K64" s="161"/>
      <c r="AB64" s="157"/>
      <c r="AC64" s="161"/>
      <c r="AD64" s="161"/>
      <c r="AE64" s="161"/>
    </row>
    <row r="65" spans="8:31" x14ac:dyDescent="0.25">
      <c r="H65" s="157"/>
      <c r="I65" s="161"/>
      <c r="J65" s="161"/>
      <c r="K65" s="161"/>
      <c r="AB65" s="157"/>
      <c r="AC65" s="161"/>
      <c r="AD65" s="161"/>
      <c r="AE65" s="161"/>
    </row>
    <row r="66" spans="8:31" x14ac:dyDescent="0.25">
      <c r="H66" s="157"/>
      <c r="I66" s="163"/>
      <c r="J66" s="163"/>
      <c r="K66" s="163"/>
      <c r="AB66" s="157"/>
      <c r="AC66" s="161"/>
      <c r="AD66" s="161"/>
      <c r="AE66" s="161"/>
    </row>
    <row r="67" spans="8:31" x14ac:dyDescent="0.25">
      <c r="H67" s="157"/>
      <c r="I67" s="161"/>
      <c r="J67" s="161"/>
      <c r="K67" s="161"/>
      <c r="AB67" s="157"/>
      <c r="AC67" s="161"/>
      <c r="AD67" s="161"/>
      <c r="AE67" s="161"/>
    </row>
    <row r="68" spans="8:31" x14ac:dyDescent="0.25">
      <c r="H68" s="157"/>
      <c r="I68" s="161"/>
      <c r="J68" s="161"/>
      <c r="K68" s="161"/>
      <c r="AB68" s="157"/>
      <c r="AC68" s="161"/>
      <c r="AD68" s="161"/>
      <c r="AE68" s="161"/>
    </row>
    <row r="69" spans="8:31" x14ac:dyDescent="0.25">
      <c r="H69" s="157"/>
      <c r="I69" s="161"/>
      <c r="J69" s="161"/>
      <c r="K69" s="161"/>
      <c r="AB69" s="157"/>
      <c r="AC69" s="161"/>
      <c r="AD69" s="161"/>
      <c r="AE69" s="161"/>
    </row>
    <row r="70" spans="8:31" x14ac:dyDescent="0.25">
      <c r="H70" s="157"/>
      <c r="I70" s="161"/>
      <c r="J70" s="161"/>
      <c r="K70" s="161"/>
      <c r="AB70" s="157"/>
      <c r="AC70" s="161"/>
      <c r="AD70" s="161"/>
      <c r="AE70" s="161"/>
    </row>
    <row r="71" spans="8:31" x14ac:dyDescent="0.25">
      <c r="H71" s="157"/>
      <c r="I71" s="161"/>
      <c r="J71" s="161"/>
      <c r="K71" s="161"/>
      <c r="AB71" s="157"/>
      <c r="AC71" s="161"/>
      <c r="AD71" s="161"/>
      <c r="AE71" s="161"/>
    </row>
    <row r="72" spans="8:31" x14ac:dyDescent="0.25">
      <c r="H72" s="157"/>
      <c r="I72" s="161"/>
      <c r="J72" s="161"/>
      <c r="K72" s="161"/>
      <c r="AB72" s="157"/>
      <c r="AC72" s="161"/>
      <c r="AD72" s="161"/>
      <c r="AE72" s="161"/>
    </row>
    <row r="73" spans="8:31" x14ac:dyDescent="0.25">
      <c r="H73" s="161"/>
      <c r="I73" s="163"/>
      <c r="J73" s="163"/>
      <c r="K73" s="163"/>
      <c r="AB73" s="157"/>
      <c r="AC73" s="161"/>
      <c r="AD73" s="161"/>
      <c r="AE73" s="161"/>
    </row>
    <row r="74" spans="8:31" x14ac:dyDescent="0.25">
      <c r="H74" s="157"/>
      <c r="I74" s="161"/>
      <c r="J74" s="161"/>
      <c r="K74" s="161"/>
      <c r="AB74" s="157"/>
      <c r="AC74" s="161"/>
      <c r="AD74" s="161"/>
      <c r="AE74" s="161"/>
    </row>
    <row r="75" spans="8:31" x14ac:dyDescent="0.25">
      <c r="H75" s="157"/>
      <c r="I75" s="161"/>
      <c r="J75" s="161"/>
      <c r="K75" s="161"/>
      <c r="AB75" s="157"/>
      <c r="AC75" s="161"/>
      <c r="AD75" s="161"/>
      <c r="AE75" s="161"/>
    </row>
    <row r="76" spans="8:31" x14ac:dyDescent="0.25">
      <c r="H76" s="157"/>
      <c r="I76" s="164"/>
      <c r="J76" s="164"/>
      <c r="K76" s="164"/>
      <c r="AB76" s="157"/>
      <c r="AC76" s="161"/>
      <c r="AD76" s="161"/>
      <c r="AE76" s="161"/>
    </row>
    <row r="77" spans="8:31" x14ac:dyDescent="0.25">
      <c r="H77" s="157"/>
      <c r="I77" s="164"/>
      <c r="J77" s="164"/>
      <c r="K77" s="164"/>
      <c r="AB77" s="157"/>
      <c r="AC77" s="161"/>
      <c r="AD77" s="161"/>
      <c r="AE77" s="161"/>
    </row>
    <row r="78" spans="8:31" x14ac:dyDescent="0.25">
      <c r="H78" s="157"/>
      <c r="I78" s="164"/>
      <c r="J78" s="164"/>
      <c r="K78" s="164"/>
      <c r="AB78" s="157"/>
      <c r="AC78" s="161"/>
      <c r="AD78" s="161"/>
      <c r="AE78" s="161"/>
    </row>
    <row r="79" spans="8:31" x14ac:dyDescent="0.25">
      <c r="H79" s="157"/>
      <c r="I79" s="164"/>
      <c r="J79" s="164"/>
      <c r="K79" s="164"/>
      <c r="AB79" s="157"/>
      <c r="AC79" s="161"/>
      <c r="AD79" s="161"/>
      <c r="AE79" s="161"/>
    </row>
    <row r="80" spans="8:31" x14ac:dyDescent="0.25">
      <c r="H80" s="157"/>
      <c r="I80" s="164"/>
      <c r="J80" s="164"/>
      <c r="K80" s="164"/>
      <c r="AB80" s="157"/>
      <c r="AC80" s="161"/>
      <c r="AD80" s="161"/>
      <c r="AE80" s="161"/>
    </row>
    <row r="81" spans="8:31" x14ac:dyDescent="0.25">
      <c r="H81" s="157"/>
      <c r="I81" s="164"/>
      <c r="J81" s="164"/>
      <c r="K81" s="164"/>
      <c r="AB81" s="157"/>
      <c r="AC81" s="161"/>
      <c r="AD81" s="161"/>
      <c r="AE81" s="161"/>
    </row>
    <row r="82" spans="8:31" x14ac:dyDescent="0.25">
      <c r="H82" s="157"/>
      <c r="I82" s="164"/>
      <c r="J82" s="164"/>
      <c r="K82" s="164"/>
      <c r="AB82" s="157"/>
      <c r="AC82" s="161"/>
      <c r="AD82" s="161"/>
      <c r="AE82" s="161"/>
    </row>
    <row r="83" spans="8:31" x14ac:dyDescent="0.25">
      <c r="H83" s="157"/>
      <c r="I83" s="164"/>
      <c r="J83" s="164"/>
      <c r="K83" s="164"/>
      <c r="AB83" s="157"/>
      <c r="AC83" s="161"/>
      <c r="AD83" s="161"/>
      <c r="AE83" s="161"/>
    </row>
    <row r="84" spans="8:31" x14ac:dyDescent="0.25">
      <c r="H84" s="157"/>
      <c r="I84" s="164"/>
      <c r="J84" s="164"/>
      <c r="K84" s="164"/>
      <c r="AB84" s="157"/>
      <c r="AC84" s="161"/>
      <c r="AD84" s="161"/>
      <c r="AE84" s="161"/>
    </row>
    <row r="85" spans="8:31" x14ac:dyDescent="0.25">
      <c r="H85" s="157"/>
      <c r="I85" s="164"/>
      <c r="J85" s="164"/>
      <c r="K85" s="164"/>
      <c r="AB85" s="157"/>
      <c r="AC85" s="161"/>
      <c r="AD85" s="161"/>
      <c r="AE85" s="161"/>
    </row>
    <row r="86" spans="8:31" x14ac:dyDescent="0.25">
      <c r="H86" s="157"/>
      <c r="I86" s="164"/>
      <c r="J86" s="164"/>
      <c r="K86" s="164"/>
      <c r="AB86" s="157"/>
      <c r="AC86" s="161"/>
      <c r="AD86" s="161"/>
      <c r="AE86" s="161"/>
    </row>
    <row r="87" spans="8:31" x14ac:dyDescent="0.25">
      <c r="H87" s="157"/>
      <c r="I87" s="164"/>
      <c r="J87" s="164"/>
      <c r="K87" s="164"/>
      <c r="AB87" s="157"/>
      <c r="AC87" s="161"/>
      <c r="AD87" s="161"/>
      <c r="AE87" s="161"/>
    </row>
    <row r="88" spans="8:31" x14ac:dyDescent="0.25">
      <c r="H88" s="157"/>
      <c r="I88" s="164"/>
      <c r="J88" s="164"/>
      <c r="K88" s="164"/>
      <c r="AB88" s="157"/>
      <c r="AC88" s="161"/>
      <c r="AD88" s="161"/>
      <c r="AE88" s="161"/>
    </row>
    <row r="89" spans="8:31" x14ac:dyDescent="0.25">
      <c r="H89" s="157"/>
      <c r="I89" s="161"/>
      <c r="J89" s="161"/>
      <c r="K89" s="161"/>
      <c r="AB89" s="157"/>
      <c r="AC89" s="161"/>
      <c r="AD89" s="161"/>
      <c r="AE89" s="161"/>
    </row>
    <row r="90" spans="8:31" x14ac:dyDescent="0.25">
      <c r="H90" s="157"/>
      <c r="I90" s="160"/>
      <c r="J90" s="160"/>
      <c r="K90" s="160"/>
      <c r="AB90" s="157"/>
      <c r="AC90" s="161"/>
      <c r="AD90" s="161"/>
      <c r="AE90" s="161"/>
    </row>
    <row r="91" spans="8:31" x14ac:dyDescent="0.25">
      <c r="H91" s="157"/>
      <c r="I91" s="161"/>
      <c r="J91" s="161"/>
      <c r="K91" s="161"/>
      <c r="AB91" s="157"/>
      <c r="AC91" s="157"/>
      <c r="AD91" s="161"/>
      <c r="AE91" s="161"/>
    </row>
    <row r="92" spans="8:31" x14ac:dyDescent="0.25">
      <c r="H92" s="157"/>
      <c r="I92" s="158"/>
      <c r="J92" s="158"/>
      <c r="K92" s="158"/>
      <c r="AB92" s="157"/>
      <c r="AC92" s="161"/>
      <c r="AD92" s="161"/>
      <c r="AE92" s="161"/>
    </row>
    <row r="93" spans="8:31" x14ac:dyDescent="0.25">
      <c r="H93" s="157"/>
      <c r="I93" s="158"/>
      <c r="J93" s="159"/>
      <c r="K93" s="159"/>
      <c r="AB93" s="157"/>
      <c r="AC93" s="161"/>
      <c r="AD93" s="161"/>
      <c r="AE93" s="161"/>
    </row>
    <row r="94" spans="8:31" x14ac:dyDescent="0.25">
      <c r="H94" s="157"/>
      <c r="I94" s="158"/>
      <c r="J94" s="159"/>
      <c r="K94" s="159"/>
      <c r="AB94" s="157"/>
      <c r="AC94" s="161"/>
      <c r="AD94" s="161"/>
      <c r="AE94" s="161"/>
    </row>
    <row r="95" spans="8:31" x14ac:dyDescent="0.25">
      <c r="H95" s="157"/>
      <c r="I95" s="158"/>
      <c r="J95" s="159"/>
      <c r="K95" s="159"/>
      <c r="AB95" s="157"/>
      <c r="AC95" s="161"/>
      <c r="AD95" s="161"/>
      <c r="AE95" s="161"/>
    </row>
    <row r="96" spans="8:31" x14ac:dyDescent="0.25">
      <c r="H96" s="157"/>
      <c r="I96" s="158"/>
      <c r="J96" s="159"/>
      <c r="K96" s="159"/>
      <c r="AB96" s="157"/>
      <c r="AC96" s="161"/>
      <c r="AD96" s="161"/>
      <c r="AE96" s="161"/>
    </row>
    <row r="97" spans="8:31" x14ac:dyDescent="0.25">
      <c r="H97" s="157"/>
      <c r="I97" s="158"/>
      <c r="J97" s="159"/>
      <c r="K97" s="159"/>
      <c r="AB97" s="157"/>
      <c r="AC97" s="161"/>
      <c r="AD97" s="161"/>
      <c r="AE97" s="161"/>
    </row>
    <row r="98" spans="8:31" x14ac:dyDescent="0.25">
      <c r="H98" s="157"/>
      <c r="I98" s="158"/>
      <c r="J98" s="159"/>
      <c r="K98" s="159"/>
      <c r="AB98" s="157"/>
      <c r="AC98" s="161"/>
      <c r="AD98" s="161"/>
      <c r="AE98" s="161"/>
    </row>
    <row r="99" spans="8:31" x14ac:dyDescent="0.25">
      <c r="H99" s="157"/>
      <c r="I99" s="160"/>
      <c r="J99" s="160"/>
      <c r="K99" s="160"/>
      <c r="AB99" s="157"/>
      <c r="AC99" s="161"/>
      <c r="AD99" s="161"/>
      <c r="AE99" s="161"/>
    </row>
    <row r="100" spans="8:31" x14ac:dyDescent="0.25">
      <c r="H100" s="157"/>
      <c r="I100" s="160"/>
      <c r="J100" s="160"/>
      <c r="K100" s="160"/>
      <c r="AB100" s="157"/>
      <c r="AC100" s="161"/>
      <c r="AD100" s="161"/>
      <c r="AE100" s="161"/>
    </row>
    <row r="101" spans="8:31" x14ac:dyDescent="0.25">
      <c r="H101" s="157"/>
      <c r="I101" s="161"/>
      <c r="J101" s="161"/>
      <c r="K101" s="161"/>
      <c r="AB101" s="157"/>
      <c r="AC101" s="161"/>
      <c r="AD101" s="161"/>
      <c r="AE101" s="161"/>
    </row>
    <row r="102" spans="8:31" x14ac:dyDescent="0.25">
      <c r="H102" s="157"/>
      <c r="I102" s="161"/>
      <c r="J102" s="161"/>
      <c r="K102" s="161"/>
      <c r="AB102" s="157"/>
      <c r="AC102" s="161"/>
      <c r="AD102" s="161"/>
      <c r="AE102" s="161"/>
    </row>
    <row r="103" spans="8:31" x14ac:dyDescent="0.25">
      <c r="H103" s="157"/>
      <c r="I103" s="161"/>
      <c r="J103" s="161"/>
      <c r="K103" s="161"/>
      <c r="AB103" s="157"/>
      <c r="AC103" s="161"/>
      <c r="AD103" s="161"/>
      <c r="AE103" s="161"/>
    </row>
    <row r="104" spans="8:31" x14ac:dyDescent="0.25">
      <c r="H104" s="157"/>
      <c r="I104" s="161"/>
      <c r="J104" s="161"/>
      <c r="K104" s="161"/>
      <c r="AB104" s="157"/>
      <c r="AC104" s="161"/>
      <c r="AD104" s="161"/>
      <c r="AE104" s="161"/>
    </row>
    <row r="105" spans="8:31" x14ac:dyDescent="0.25">
      <c r="H105" s="157"/>
      <c r="I105" s="161"/>
      <c r="J105" s="161"/>
      <c r="K105" s="161"/>
      <c r="AB105" s="157"/>
      <c r="AC105" s="161"/>
      <c r="AD105" s="161"/>
      <c r="AE105" s="161"/>
    </row>
    <row r="106" spans="8:31" x14ac:dyDescent="0.25">
      <c r="H106" s="157"/>
      <c r="I106" s="161"/>
      <c r="J106" s="161"/>
      <c r="K106" s="161"/>
      <c r="AB106" s="157"/>
      <c r="AC106" s="161"/>
      <c r="AD106" s="161"/>
      <c r="AE106" s="161"/>
    </row>
    <row r="107" spans="8:31" x14ac:dyDescent="0.25">
      <c r="H107" s="157"/>
      <c r="I107" s="161"/>
      <c r="J107" s="161"/>
      <c r="K107" s="161"/>
      <c r="AB107" s="157"/>
      <c r="AC107" s="161"/>
      <c r="AD107" s="161"/>
      <c r="AE107" s="161"/>
    </row>
    <row r="108" spans="8:31" x14ac:dyDescent="0.25">
      <c r="H108" s="157"/>
      <c r="I108" s="161"/>
      <c r="J108" s="161"/>
      <c r="K108" s="161"/>
      <c r="AB108" s="157"/>
      <c r="AC108" s="161"/>
      <c r="AD108" s="161"/>
      <c r="AE108" s="161"/>
    </row>
    <row r="109" spans="8:31" x14ac:dyDescent="0.25">
      <c r="H109" s="157"/>
      <c r="I109" s="161"/>
      <c r="J109" s="161"/>
      <c r="K109" s="161"/>
      <c r="AB109" s="157"/>
      <c r="AC109" s="161"/>
      <c r="AD109" s="161"/>
      <c r="AE109" s="161"/>
    </row>
    <row r="110" spans="8:31" x14ac:dyDescent="0.25">
      <c r="H110" s="157"/>
      <c r="I110" s="161"/>
      <c r="J110" s="161"/>
      <c r="K110" s="161"/>
      <c r="AB110" s="157"/>
      <c r="AC110" s="161"/>
      <c r="AD110" s="161"/>
      <c r="AE110" s="161"/>
    </row>
    <row r="111" spans="8:31" x14ac:dyDescent="0.25">
      <c r="H111" s="157"/>
      <c r="I111" s="161"/>
      <c r="J111" s="161"/>
      <c r="K111" s="161"/>
      <c r="AB111" s="157"/>
      <c r="AC111" s="161"/>
      <c r="AD111" s="161"/>
      <c r="AE111" s="161"/>
    </row>
    <row r="112" spans="8:31" x14ac:dyDescent="0.25">
      <c r="H112" s="157"/>
      <c r="I112" s="161"/>
      <c r="J112" s="161"/>
      <c r="K112" s="161"/>
      <c r="AB112" s="157"/>
      <c r="AC112" s="161"/>
      <c r="AD112" s="161"/>
      <c r="AE112" s="161"/>
    </row>
    <row r="113" spans="8:31" x14ac:dyDescent="0.25">
      <c r="H113" s="165"/>
      <c r="I113" s="166"/>
      <c r="J113" s="166"/>
      <c r="K113" s="166"/>
      <c r="AB113" s="165"/>
      <c r="AC113" s="166"/>
      <c r="AD113" s="166"/>
      <c r="AE113" s="166"/>
    </row>
  </sheetData>
  <mergeCells count="28">
    <mergeCell ref="AB58:AD58"/>
    <mergeCell ref="A1:AF1"/>
    <mergeCell ref="A2:A5"/>
    <mergeCell ref="B2:B5"/>
    <mergeCell ref="C2:C5"/>
    <mergeCell ref="X4:AA4"/>
    <mergeCell ref="D2:AQ2"/>
    <mergeCell ref="T4:W4"/>
    <mergeCell ref="U5:W5"/>
    <mergeCell ref="D4:G4"/>
    <mergeCell ref="D3:W3"/>
    <mergeCell ref="E5:G5"/>
    <mergeCell ref="M5:O5"/>
    <mergeCell ref="P4:S4"/>
    <mergeCell ref="L4:O4"/>
    <mergeCell ref="Q5:S5"/>
    <mergeCell ref="H4:K4"/>
    <mergeCell ref="I5:K5"/>
    <mergeCell ref="AB4:AE4"/>
    <mergeCell ref="AC5:AE5"/>
    <mergeCell ref="X3:AQ3"/>
    <mergeCell ref="AJ4:AM4"/>
    <mergeCell ref="AN4:AQ4"/>
    <mergeCell ref="AK5:AM5"/>
    <mergeCell ref="AF4:AI4"/>
    <mergeCell ref="AO5:AQ5"/>
    <mergeCell ref="AG5:AI5"/>
    <mergeCell ref="Y5:AA5"/>
  </mergeCells>
  <phoneticPr fontId="0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50"/>
  <sheetViews>
    <sheetView topLeftCell="B1" zoomScale="70" zoomScaleNormal="70" workbookViewId="0">
      <pane xSplit="3" ySplit="6" topLeftCell="H7" activePane="bottomRight" state="frozen"/>
      <selection activeCell="B1" sqref="B1"/>
      <selection pane="topRight" activeCell="E1" sqref="E1"/>
      <selection pane="bottomLeft" activeCell="B7" sqref="B7"/>
      <selection pane="bottomRight" activeCell="N6" sqref="N6"/>
    </sheetView>
  </sheetViews>
  <sheetFormatPr defaultRowHeight="15.75" x14ac:dyDescent="0.25"/>
  <cols>
    <col min="1" max="1" width="8" style="1" hidden="1" customWidth="1"/>
    <col min="2" max="2" width="7.42578125" style="1" customWidth="1"/>
    <col min="3" max="3" width="51.28515625" style="1" customWidth="1"/>
    <col min="4" max="4" width="15.5703125" style="1" customWidth="1"/>
    <col min="5" max="5" width="17" style="1" customWidth="1"/>
    <col min="6" max="6" width="43.42578125" style="1" customWidth="1"/>
    <col min="7" max="7" width="16" style="1" customWidth="1"/>
    <col min="8" max="8" width="17.140625" style="1" customWidth="1"/>
    <col min="9" max="9" width="15.140625" style="1" customWidth="1"/>
    <col min="10" max="10" width="37.28515625" style="1" customWidth="1"/>
    <col min="11" max="16384" width="9.140625" style="1"/>
  </cols>
  <sheetData>
    <row r="1" spans="2:12" ht="47.45" customHeight="1" x14ac:dyDescent="0.25">
      <c r="B1" s="449" t="s">
        <v>119</v>
      </c>
      <c r="C1" s="449"/>
      <c r="D1" s="449"/>
      <c r="E1" s="449"/>
      <c r="F1" s="449"/>
      <c r="G1" s="449"/>
      <c r="H1" s="449"/>
      <c r="I1" s="449"/>
      <c r="J1" s="449"/>
    </row>
    <row r="2" spans="2:12" ht="18" customHeight="1" x14ac:dyDescent="0.25">
      <c r="B2" s="450" t="s">
        <v>120</v>
      </c>
      <c r="C2" s="450"/>
      <c r="D2" s="450"/>
      <c r="E2" s="450"/>
      <c r="F2" s="450"/>
      <c r="G2" s="450"/>
      <c r="H2" s="450"/>
      <c r="I2" s="450"/>
      <c r="J2" s="450"/>
    </row>
    <row r="3" spans="2:12" ht="18" customHeight="1" x14ac:dyDescent="0.25">
      <c r="B3" s="451" t="s">
        <v>13</v>
      </c>
      <c r="C3" s="453" t="s">
        <v>130</v>
      </c>
      <c r="D3" s="454"/>
      <c r="E3" s="454"/>
      <c r="F3" s="453" t="s">
        <v>112</v>
      </c>
      <c r="G3" s="454"/>
      <c r="H3" s="460"/>
      <c r="I3" s="461" t="s">
        <v>131</v>
      </c>
      <c r="J3" s="455" t="s">
        <v>132</v>
      </c>
    </row>
    <row r="4" spans="2:12" ht="86.25" customHeight="1" x14ac:dyDescent="0.25">
      <c r="B4" s="452"/>
      <c r="C4" s="72" t="s">
        <v>14</v>
      </c>
      <c r="D4" s="70" t="s">
        <v>0</v>
      </c>
      <c r="E4" s="70" t="s">
        <v>15</v>
      </c>
      <c r="F4" s="70" t="s">
        <v>14</v>
      </c>
      <c r="G4" s="70" t="s">
        <v>0</v>
      </c>
      <c r="H4" s="70" t="s">
        <v>15</v>
      </c>
      <c r="I4" s="461"/>
      <c r="J4" s="456"/>
    </row>
    <row r="5" spans="2:12" x14ac:dyDescent="0.25">
      <c r="B5" s="70">
        <v>1</v>
      </c>
      <c r="C5" s="70">
        <v>2</v>
      </c>
      <c r="D5" s="70">
        <v>3</v>
      </c>
      <c r="E5" s="71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</row>
    <row r="6" spans="2:12" ht="15.75" customHeight="1" x14ac:dyDescent="0.25">
      <c r="B6" s="371" t="s">
        <v>5</v>
      </c>
      <c r="C6" s="457" t="s">
        <v>12</v>
      </c>
      <c r="D6" s="458"/>
      <c r="E6" s="458"/>
      <c r="F6" s="458"/>
      <c r="G6" s="458"/>
      <c r="H6" s="458"/>
      <c r="I6" s="458"/>
      <c r="J6" s="459"/>
    </row>
    <row r="7" spans="2:12" ht="84" hidden="1" customHeight="1" x14ac:dyDescent="0.25">
      <c r="B7" s="372" t="s">
        <v>6</v>
      </c>
      <c r="C7" s="373" t="s">
        <v>121</v>
      </c>
      <c r="D7" s="429" t="s">
        <v>114</v>
      </c>
      <c r="E7" s="374">
        <v>1148.5</v>
      </c>
      <c r="F7" s="373" t="s">
        <v>140</v>
      </c>
      <c r="G7" s="372">
        <v>2019</v>
      </c>
      <c r="H7" s="375">
        <v>472.101</v>
      </c>
      <c r="I7" s="376">
        <f>H7-E7</f>
        <v>-676.399</v>
      </c>
      <c r="J7" s="373" t="s">
        <v>141</v>
      </c>
    </row>
    <row r="8" spans="2:12" ht="78.75" hidden="1" x14ac:dyDescent="0.25">
      <c r="B8" s="372" t="s">
        <v>7</v>
      </c>
      <c r="C8" s="373" t="s">
        <v>122</v>
      </c>
      <c r="D8" s="431"/>
      <c r="E8" s="374">
        <v>1137</v>
      </c>
      <c r="F8" s="373" t="s">
        <v>122</v>
      </c>
      <c r="G8" s="372">
        <v>2019</v>
      </c>
      <c r="H8" s="375">
        <v>502.28300000000002</v>
      </c>
      <c r="I8" s="376">
        <f>H8-E8</f>
        <v>-634.71699999999998</v>
      </c>
      <c r="J8" s="373" t="s">
        <v>141</v>
      </c>
    </row>
    <row r="9" spans="2:12" ht="173.25" hidden="1" x14ac:dyDescent="0.25">
      <c r="B9" s="126" t="s">
        <v>6</v>
      </c>
      <c r="C9" s="131" t="s">
        <v>123</v>
      </c>
      <c r="D9" s="126" t="s">
        <v>115</v>
      </c>
      <c r="E9" s="130">
        <v>2330.4815226000001</v>
      </c>
      <c r="F9" s="127" t="s">
        <v>148</v>
      </c>
      <c r="G9" s="126" t="s">
        <v>115</v>
      </c>
      <c r="H9" s="129">
        <v>695.8</v>
      </c>
      <c r="I9" s="130">
        <v>-1634.6815226000001</v>
      </c>
      <c r="J9" s="129" t="s">
        <v>149</v>
      </c>
    </row>
    <row r="10" spans="2:12" hidden="1" x14ac:dyDescent="0.25">
      <c r="B10" s="372" t="s">
        <v>6</v>
      </c>
      <c r="C10" s="377" t="s">
        <v>123</v>
      </c>
      <c r="D10" s="372" t="s">
        <v>116</v>
      </c>
      <c r="E10" s="374">
        <v>2390.1999999999998</v>
      </c>
      <c r="F10" s="378"/>
      <c r="G10" s="379"/>
      <c r="H10" s="380"/>
      <c r="I10" s="381"/>
      <c r="J10" s="375"/>
    </row>
    <row r="11" spans="2:12" ht="63" x14ac:dyDescent="0.25">
      <c r="B11" s="429" t="s">
        <v>6</v>
      </c>
      <c r="C11" s="465" t="s">
        <v>123</v>
      </c>
      <c r="D11" s="429" t="s">
        <v>117</v>
      </c>
      <c r="E11" s="432">
        <v>2468.0850250315698</v>
      </c>
      <c r="F11" s="373" t="s">
        <v>155</v>
      </c>
      <c r="G11" s="429" t="s">
        <v>117</v>
      </c>
      <c r="H11" s="376">
        <v>1166.43</v>
      </c>
      <c r="I11" s="432"/>
      <c r="J11" s="435" t="s">
        <v>154</v>
      </c>
    </row>
    <row r="12" spans="2:12" ht="63" x14ac:dyDescent="0.25">
      <c r="B12" s="430"/>
      <c r="C12" s="466"/>
      <c r="D12" s="430"/>
      <c r="E12" s="433"/>
      <c r="F12" s="373" t="s">
        <v>156</v>
      </c>
      <c r="G12" s="430"/>
      <c r="H12" s="376">
        <v>1221.5999999999999</v>
      </c>
      <c r="I12" s="433"/>
      <c r="J12" s="436"/>
    </row>
    <row r="13" spans="2:12" ht="63" x14ac:dyDescent="0.25">
      <c r="B13" s="430"/>
      <c r="C13" s="466"/>
      <c r="D13" s="430"/>
      <c r="E13" s="433"/>
      <c r="F13" s="373" t="s">
        <v>157</v>
      </c>
      <c r="G13" s="430"/>
      <c r="H13" s="376">
        <v>1230.22</v>
      </c>
      <c r="I13" s="433"/>
      <c r="J13" s="436"/>
    </row>
    <row r="14" spans="2:12" ht="31.5" x14ac:dyDescent="0.25">
      <c r="B14" s="430"/>
      <c r="C14" s="466"/>
      <c r="D14" s="430"/>
      <c r="E14" s="433"/>
      <c r="F14" s="373" t="s">
        <v>158</v>
      </c>
      <c r="G14" s="430"/>
      <c r="H14" s="376">
        <v>564.66</v>
      </c>
      <c r="I14" s="433"/>
      <c r="J14" s="436"/>
    </row>
    <row r="15" spans="2:12" x14ac:dyDescent="0.25">
      <c r="B15" s="430"/>
      <c r="C15" s="466"/>
      <c r="D15" s="430"/>
      <c r="E15" s="433"/>
      <c r="F15" s="465" t="s">
        <v>153</v>
      </c>
      <c r="G15" s="430"/>
      <c r="H15" s="376">
        <v>94.96</v>
      </c>
      <c r="I15" s="433"/>
      <c r="J15" s="436"/>
      <c r="L15" s="398">
        <f>H15+H16+H17+H18+H19</f>
        <v>365.24</v>
      </c>
    </row>
    <row r="16" spans="2:12" x14ac:dyDescent="0.25">
      <c r="B16" s="430"/>
      <c r="C16" s="466"/>
      <c r="D16" s="430"/>
      <c r="E16" s="433"/>
      <c r="F16" s="466"/>
      <c r="G16" s="430"/>
      <c r="H16" s="376">
        <v>51.13</v>
      </c>
      <c r="I16" s="433"/>
      <c r="J16" s="436"/>
    </row>
    <row r="17" spans="2:10" x14ac:dyDescent="0.25">
      <c r="B17" s="430"/>
      <c r="C17" s="466"/>
      <c r="D17" s="430"/>
      <c r="E17" s="433"/>
      <c r="F17" s="466"/>
      <c r="G17" s="430"/>
      <c r="H17" s="376">
        <v>73.05</v>
      </c>
      <c r="I17" s="433"/>
      <c r="J17" s="436"/>
    </row>
    <row r="18" spans="2:10" x14ac:dyDescent="0.25">
      <c r="B18" s="430"/>
      <c r="C18" s="466"/>
      <c r="D18" s="430"/>
      <c r="E18" s="433"/>
      <c r="F18" s="466"/>
      <c r="G18" s="430"/>
      <c r="H18" s="376">
        <v>73.05</v>
      </c>
      <c r="I18" s="433"/>
      <c r="J18" s="436"/>
    </row>
    <row r="19" spans="2:10" x14ac:dyDescent="0.25">
      <c r="B19" s="431"/>
      <c r="C19" s="467"/>
      <c r="D19" s="431"/>
      <c r="E19" s="434"/>
      <c r="F19" s="467"/>
      <c r="G19" s="431"/>
      <c r="H19" s="376">
        <v>73.05</v>
      </c>
      <c r="I19" s="434"/>
      <c r="J19" s="437"/>
    </row>
    <row r="20" spans="2:10" x14ac:dyDescent="0.25">
      <c r="B20" s="372"/>
      <c r="C20" s="382" t="s">
        <v>16</v>
      </c>
      <c r="D20" s="372"/>
      <c r="E20" s="383">
        <f>SUM(E11:E14)</f>
        <v>2468.0850250315698</v>
      </c>
      <c r="F20" s="382" t="s">
        <v>16</v>
      </c>
      <c r="G20" s="372"/>
      <c r="H20" s="383">
        <f>SUM(H11:H19)</f>
        <v>4548.1500000000005</v>
      </c>
      <c r="I20" s="383">
        <f>H20-E20</f>
        <v>2080.0649749684308</v>
      </c>
      <c r="J20" s="375"/>
    </row>
    <row r="21" spans="2:10" ht="15.75" customHeight="1" x14ac:dyDescent="0.25">
      <c r="B21" s="371" t="s">
        <v>9</v>
      </c>
      <c r="C21" s="457" t="s">
        <v>4</v>
      </c>
      <c r="D21" s="458"/>
      <c r="E21" s="458"/>
      <c r="F21" s="458"/>
      <c r="G21" s="458"/>
      <c r="H21" s="458"/>
      <c r="I21" s="458"/>
      <c r="J21" s="459"/>
    </row>
    <row r="22" spans="2:10" ht="78.75" hidden="1" x14ac:dyDescent="0.25">
      <c r="B22" s="372" t="s">
        <v>10</v>
      </c>
      <c r="C22" s="373" t="s">
        <v>124</v>
      </c>
      <c r="D22" s="372" t="s">
        <v>114</v>
      </c>
      <c r="E22" s="374">
        <v>1960</v>
      </c>
      <c r="F22" s="373"/>
      <c r="G22" s="372">
        <v>2019</v>
      </c>
      <c r="H22" s="375"/>
      <c r="I22" s="376">
        <f>H22-E22</f>
        <v>-1960</v>
      </c>
      <c r="J22" s="373" t="s">
        <v>142</v>
      </c>
    </row>
    <row r="23" spans="2:10" ht="48" hidden="1" customHeight="1" x14ac:dyDescent="0.25">
      <c r="B23" s="126" t="s">
        <v>10</v>
      </c>
      <c r="C23" s="127" t="s">
        <v>123</v>
      </c>
      <c r="D23" s="126" t="s">
        <v>115</v>
      </c>
      <c r="E23" s="128">
        <v>1998.6007833000001</v>
      </c>
      <c r="F23" s="127"/>
      <c r="G23" s="126" t="s">
        <v>115</v>
      </c>
      <c r="H23" s="129">
        <v>0</v>
      </c>
      <c r="I23" s="130">
        <v>-1998.6007833000001</v>
      </c>
      <c r="J23" s="129" t="s">
        <v>147</v>
      </c>
    </row>
    <row r="24" spans="2:10" ht="13.5" hidden="1" customHeight="1" x14ac:dyDescent="0.25">
      <c r="B24" s="372" t="s">
        <v>10</v>
      </c>
      <c r="C24" s="373" t="s">
        <v>123</v>
      </c>
      <c r="D24" s="372" t="s">
        <v>116</v>
      </c>
      <c r="E24" s="374">
        <v>2049.8000000000002</v>
      </c>
      <c r="F24" s="378"/>
      <c r="G24" s="379"/>
      <c r="H24" s="380"/>
      <c r="I24" s="381"/>
      <c r="J24" s="375"/>
    </row>
    <row r="25" spans="2:10" ht="33" customHeight="1" x14ac:dyDescent="0.25">
      <c r="B25" s="372" t="s">
        <v>10</v>
      </c>
      <c r="C25" s="373" t="s">
        <v>162</v>
      </c>
      <c r="D25" s="429" t="s">
        <v>117</v>
      </c>
      <c r="E25" s="376">
        <v>342.82639154999998</v>
      </c>
      <c r="F25" s="378"/>
      <c r="G25" s="379"/>
      <c r="H25" s="380"/>
      <c r="I25" s="381"/>
      <c r="J25" s="375"/>
    </row>
    <row r="26" spans="2:10" ht="94.5" x14ac:dyDescent="0.25">
      <c r="B26" s="372" t="s">
        <v>163</v>
      </c>
      <c r="C26" s="373" t="s">
        <v>123</v>
      </c>
      <c r="D26" s="431"/>
      <c r="E26" s="374">
        <v>1773.78</v>
      </c>
      <c r="F26" s="373"/>
      <c r="G26" s="372"/>
      <c r="H26" s="375"/>
      <c r="I26" s="376"/>
      <c r="J26" s="384" t="s">
        <v>151</v>
      </c>
    </row>
    <row r="27" spans="2:10" ht="13.5" hidden="1" customHeight="1" x14ac:dyDescent="0.25">
      <c r="B27" s="372"/>
      <c r="C27" s="373"/>
      <c r="D27" s="372"/>
      <c r="E27" s="374"/>
      <c r="F27" s="373"/>
      <c r="G27" s="372"/>
      <c r="H27" s="375"/>
      <c r="I27" s="376"/>
      <c r="J27" s="375"/>
    </row>
    <row r="28" spans="2:10" ht="13.5" hidden="1" customHeight="1" x14ac:dyDescent="0.25">
      <c r="B28" s="372"/>
      <c r="C28" s="373"/>
      <c r="D28" s="372"/>
      <c r="E28" s="374"/>
      <c r="F28" s="373"/>
      <c r="G28" s="372"/>
      <c r="H28" s="375"/>
      <c r="I28" s="376"/>
      <c r="J28" s="375"/>
    </row>
    <row r="29" spans="2:10" ht="13.5" hidden="1" customHeight="1" x14ac:dyDescent="0.25">
      <c r="B29" s="372"/>
      <c r="C29" s="373"/>
      <c r="D29" s="372"/>
      <c r="E29" s="374"/>
      <c r="F29" s="373"/>
      <c r="G29" s="372"/>
      <c r="H29" s="375"/>
      <c r="I29" s="376"/>
      <c r="J29" s="375"/>
    </row>
    <row r="30" spans="2:10" x14ac:dyDescent="0.25">
      <c r="B30" s="372"/>
      <c r="C30" s="382" t="s">
        <v>16</v>
      </c>
      <c r="D30" s="372"/>
      <c r="E30" s="383">
        <f>SUM(E25:E29)</f>
        <v>2116.6063915499999</v>
      </c>
      <c r="F30" s="373"/>
      <c r="G30" s="385"/>
      <c r="H30" s="383">
        <f>SUM(H26:H29)</f>
        <v>0</v>
      </c>
      <c r="I30" s="383">
        <f>H30-E30</f>
        <v>-2116.6063915499999</v>
      </c>
      <c r="J30" s="375"/>
    </row>
    <row r="31" spans="2:10" ht="15.75" hidden="1" customHeight="1" x14ac:dyDescent="0.25">
      <c r="B31" s="372" t="s">
        <v>11</v>
      </c>
      <c r="C31" s="373" t="s">
        <v>123</v>
      </c>
      <c r="D31" s="372" t="s">
        <v>116</v>
      </c>
      <c r="E31" s="386">
        <v>2051.823522159279</v>
      </c>
      <c r="F31" s="373"/>
      <c r="G31" s="372"/>
      <c r="H31" s="386">
        <v>2051.823522159279</v>
      </c>
      <c r="I31" s="375"/>
      <c r="J31" s="375"/>
    </row>
    <row r="32" spans="2:10" ht="15.75" hidden="1" customHeight="1" x14ac:dyDescent="0.25">
      <c r="B32" s="372" t="s">
        <v>125</v>
      </c>
      <c r="C32" s="373" t="s">
        <v>123</v>
      </c>
      <c r="D32" s="372" t="s">
        <v>117</v>
      </c>
      <c r="E32" s="386">
        <v>2112.557498415194</v>
      </c>
      <c r="F32" s="373"/>
      <c r="G32" s="372"/>
      <c r="H32" s="386">
        <v>2112.557498415194</v>
      </c>
      <c r="I32" s="375"/>
      <c r="J32" s="375"/>
    </row>
    <row r="33" spans="2:10" ht="15.75" hidden="1" customHeight="1" x14ac:dyDescent="0.25">
      <c r="B33" s="372" t="s">
        <v>126</v>
      </c>
      <c r="C33" s="373" t="s">
        <v>123</v>
      </c>
      <c r="D33" s="372" t="s">
        <v>118</v>
      </c>
      <c r="E33" s="386">
        <v>2175.0892003682839</v>
      </c>
      <c r="F33" s="373"/>
      <c r="G33" s="372"/>
      <c r="H33" s="386">
        <v>2175.0892003682839</v>
      </c>
      <c r="I33" s="375"/>
      <c r="J33" s="375"/>
    </row>
    <row r="34" spans="2:10" x14ac:dyDescent="0.25">
      <c r="B34" s="462" t="s">
        <v>16</v>
      </c>
      <c r="C34" s="463"/>
      <c r="D34" s="464"/>
      <c r="E34" s="383">
        <f>E20+E30</f>
        <v>4584.6914165815697</v>
      </c>
      <c r="F34" s="387"/>
      <c r="G34" s="388"/>
      <c r="H34" s="383">
        <f>H20+H30</f>
        <v>4548.1500000000005</v>
      </c>
      <c r="I34" s="383">
        <f>H34-E34</f>
        <v>-36.541416581569138</v>
      </c>
      <c r="J34" s="389"/>
    </row>
    <row r="35" spans="2:10" x14ac:dyDescent="0.25">
      <c r="B35" s="390"/>
      <c r="C35" s="391"/>
      <c r="D35" s="390"/>
      <c r="E35" s="390"/>
      <c r="F35" s="392"/>
      <c r="G35" s="392"/>
      <c r="H35" s="392"/>
      <c r="I35" s="392"/>
      <c r="J35" s="392"/>
    </row>
    <row r="36" spans="2:10" ht="17.25" customHeight="1" x14ac:dyDescent="0.25">
      <c r="B36" s="448" t="s">
        <v>127</v>
      </c>
      <c r="C36" s="448"/>
      <c r="D36" s="448"/>
      <c r="E36" s="448"/>
      <c r="F36" s="448"/>
      <c r="G36" s="448"/>
      <c r="H36" s="448"/>
      <c r="I36" s="448"/>
      <c r="J36" s="448"/>
    </row>
    <row r="37" spans="2:10" ht="17.25" customHeight="1" x14ac:dyDescent="0.25">
      <c r="B37" s="429" t="s">
        <v>13</v>
      </c>
      <c r="C37" s="439" t="s">
        <v>130</v>
      </c>
      <c r="D37" s="440"/>
      <c r="E37" s="440"/>
      <c r="F37" s="439" t="s">
        <v>112</v>
      </c>
      <c r="G37" s="440"/>
      <c r="H37" s="441"/>
      <c r="I37" s="447" t="s">
        <v>131</v>
      </c>
      <c r="J37" s="445" t="s">
        <v>132</v>
      </c>
    </row>
    <row r="38" spans="2:10" ht="86.25" customHeight="1" x14ac:dyDescent="0.25">
      <c r="B38" s="431"/>
      <c r="C38" s="393" t="s">
        <v>14</v>
      </c>
      <c r="D38" s="372" t="s">
        <v>0</v>
      </c>
      <c r="E38" s="372" t="s">
        <v>15</v>
      </c>
      <c r="F38" s="372" t="s">
        <v>14</v>
      </c>
      <c r="G38" s="372" t="s">
        <v>0</v>
      </c>
      <c r="H38" s="372" t="s">
        <v>15</v>
      </c>
      <c r="I38" s="447"/>
      <c r="J38" s="446"/>
    </row>
    <row r="39" spans="2:10" ht="16.5" customHeight="1" x14ac:dyDescent="0.25">
      <c r="B39" s="372">
        <v>1</v>
      </c>
      <c r="C39" s="372">
        <v>2</v>
      </c>
      <c r="D39" s="372">
        <v>3</v>
      </c>
      <c r="E39" s="394">
        <v>4</v>
      </c>
      <c r="F39" s="372">
        <v>5</v>
      </c>
      <c r="G39" s="372">
        <v>6</v>
      </c>
      <c r="H39" s="372">
        <v>7</v>
      </c>
      <c r="I39" s="372">
        <v>8</v>
      </c>
      <c r="J39" s="372">
        <v>9</v>
      </c>
    </row>
    <row r="40" spans="2:10" ht="15.75" customHeight="1" x14ac:dyDescent="0.25">
      <c r="B40" s="395" t="s">
        <v>5</v>
      </c>
      <c r="C40" s="396"/>
      <c r="D40" s="395"/>
      <c r="E40" s="394"/>
      <c r="F40" s="389"/>
      <c r="G40" s="389"/>
      <c r="H40" s="389"/>
      <c r="I40" s="389"/>
      <c r="J40" s="389"/>
    </row>
    <row r="41" spans="2:10" x14ac:dyDescent="0.25">
      <c r="B41" s="442" t="s">
        <v>16</v>
      </c>
      <c r="C41" s="443"/>
      <c r="D41" s="443"/>
      <c r="E41" s="443"/>
      <c r="F41" s="389"/>
      <c r="G41" s="389"/>
      <c r="H41" s="389"/>
      <c r="I41" s="389"/>
      <c r="J41" s="389"/>
    </row>
    <row r="42" spans="2:10" ht="37.5" customHeight="1" x14ac:dyDescent="0.25">
      <c r="B42" s="444" t="s">
        <v>31</v>
      </c>
      <c r="C42" s="444"/>
      <c r="D42" s="444"/>
      <c r="E42" s="444"/>
      <c r="F42" s="392"/>
      <c r="G42" s="392"/>
      <c r="H42" s="392"/>
      <c r="I42" s="392"/>
      <c r="J42" s="392"/>
    </row>
    <row r="43" spans="2:10" x14ac:dyDescent="0.25">
      <c r="B43" s="397"/>
      <c r="C43" s="397"/>
      <c r="D43" s="397"/>
      <c r="E43" s="397"/>
      <c r="F43" s="392"/>
      <c r="G43" s="392"/>
      <c r="H43" s="392"/>
      <c r="I43" s="392"/>
      <c r="J43" s="392"/>
    </row>
    <row r="44" spans="2:10" ht="17.45" customHeight="1" x14ac:dyDescent="0.25">
      <c r="B44" s="448" t="s">
        <v>128</v>
      </c>
      <c r="C44" s="448"/>
      <c r="D44" s="448"/>
      <c r="E44" s="448"/>
      <c r="F44" s="448"/>
      <c r="G44" s="448"/>
      <c r="H44" s="448"/>
      <c r="I44" s="448"/>
      <c r="J44" s="448"/>
    </row>
    <row r="45" spans="2:10" ht="17.45" customHeight="1" x14ac:dyDescent="0.25">
      <c r="B45" s="429" t="s">
        <v>13</v>
      </c>
      <c r="C45" s="439" t="s">
        <v>130</v>
      </c>
      <c r="D45" s="440"/>
      <c r="E45" s="440"/>
      <c r="F45" s="439" t="s">
        <v>112</v>
      </c>
      <c r="G45" s="440"/>
      <c r="H45" s="441"/>
      <c r="I45" s="447" t="s">
        <v>131</v>
      </c>
      <c r="J45" s="445" t="s">
        <v>132</v>
      </c>
    </row>
    <row r="46" spans="2:10" ht="90" customHeight="1" x14ac:dyDescent="0.25">
      <c r="B46" s="431"/>
      <c r="C46" s="393" t="s">
        <v>14</v>
      </c>
      <c r="D46" s="372" t="s">
        <v>0</v>
      </c>
      <c r="E46" s="372" t="s">
        <v>15</v>
      </c>
      <c r="F46" s="372" t="s">
        <v>14</v>
      </c>
      <c r="G46" s="372" t="s">
        <v>0</v>
      </c>
      <c r="H46" s="372" t="s">
        <v>15</v>
      </c>
      <c r="I46" s="447"/>
      <c r="J46" s="446"/>
    </row>
    <row r="47" spans="2:10" ht="18" customHeight="1" x14ac:dyDescent="0.25">
      <c r="B47" s="372">
        <v>1</v>
      </c>
      <c r="C47" s="372">
        <v>2</v>
      </c>
      <c r="D47" s="372">
        <v>3</v>
      </c>
      <c r="E47" s="394">
        <v>4</v>
      </c>
      <c r="F47" s="372">
        <v>5</v>
      </c>
      <c r="G47" s="372">
        <v>6</v>
      </c>
      <c r="H47" s="372">
        <v>7</v>
      </c>
      <c r="I47" s="372">
        <v>8</v>
      </c>
      <c r="J47" s="372">
        <v>9</v>
      </c>
    </row>
    <row r="48" spans="2:10" x14ac:dyDescent="0.25">
      <c r="B48" s="395" t="s">
        <v>5</v>
      </c>
      <c r="C48" s="396"/>
      <c r="D48" s="395"/>
      <c r="E48" s="394"/>
      <c r="F48" s="389"/>
      <c r="G48" s="389"/>
      <c r="H48" s="389"/>
      <c r="I48" s="389"/>
      <c r="J48" s="389"/>
    </row>
    <row r="49" spans="2:10" x14ac:dyDescent="0.25">
      <c r="B49" s="442" t="s">
        <v>16</v>
      </c>
      <c r="C49" s="443"/>
      <c r="D49" s="443"/>
      <c r="E49" s="443"/>
      <c r="F49" s="389"/>
      <c r="G49" s="389"/>
      <c r="H49" s="389"/>
      <c r="I49" s="389"/>
      <c r="J49" s="389"/>
    </row>
    <row r="50" spans="2:10" ht="38.25" customHeight="1" x14ac:dyDescent="0.25">
      <c r="B50" s="438" t="s">
        <v>138</v>
      </c>
      <c r="C50" s="438"/>
      <c r="D50" s="438"/>
      <c r="E50" s="438"/>
    </row>
  </sheetData>
  <mergeCells count="36">
    <mergeCell ref="B36:J36"/>
    <mergeCell ref="B1:J1"/>
    <mergeCell ref="B2:J2"/>
    <mergeCell ref="B3:B4"/>
    <mergeCell ref="C3:E3"/>
    <mergeCell ref="J3:J4"/>
    <mergeCell ref="C6:J6"/>
    <mergeCell ref="F3:H3"/>
    <mergeCell ref="I3:I4"/>
    <mergeCell ref="B34:D34"/>
    <mergeCell ref="C21:J21"/>
    <mergeCell ref="D7:D8"/>
    <mergeCell ref="F15:F19"/>
    <mergeCell ref="I11:I19"/>
    <mergeCell ref="B11:B19"/>
    <mergeCell ref="C11:C19"/>
    <mergeCell ref="J45:J46"/>
    <mergeCell ref="J37:J38"/>
    <mergeCell ref="B37:B38"/>
    <mergeCell ref="I45:I46"/>
    <mergeCell ref="B44:J44"/>
    <mergeCell ref="I37:I38"/>
    <mergeCell ref="B50:E50"/>
    <mergeCell ref="C37:E37"/>
    <mergeCell ref="F37:H37"/>
    <mergeCell ref="B49:E49"/>
    <mergeCell ref="F45:H45"/>
    <mergeCell ref="B45:B46"/>
    <mergeCell ref="B41:E41"/>
    <mergeCell ref="B42:E42"/>
    <mergeCell ref="C45:E45"/>
    <mergeCell ref="D11:D19"/>
    <mergeCell ref="E11:E19"/>
    <mergeCell ref="J11:J19"/>
    <mergeCell ref="G11:G19"/>
    <mergeCell ref="D25:D26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4" orientation="landscape" r:id="rId1"/>
  <headerFooter alignWithMargins="0"/>
  <rowBreaks count="1" manualBreakCount="1"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8"/>
  <sheetViews>
    <sheetView topLeftCell="B1" workbookViewId="0">
      <selection activeCell="Q17" sqref="Q17"/>
    </sheetView>
  </sheetViews>
  <sheetFormatPr defaultRowHeight="15.75" x14ac:dyDescent="0.25"/>
  <cols>
    <col min="1" max="1" width="3.7109375" style="1" hidden="1" customWidth="1"/>
    <col min="2" max="2" width="7.42578125" style="1" customWidth="1"/>
    <col min="3" max="3" width="19.5703125" style="1" customWidth="1"/>
    <col min="4" max="4" width="13.42578125" style="1" customWidth="1"/>
    <col min="5" max="5" width="16.140625" style="1" hidden="1" customWidth="1"/>
    <col min="6" max="6" width="11.140625" style="1" hidden="1" customWidth="1"/>
    <col min="7" max="7" width="11.85546875" style="1" hidden="1" customWidth="1"/>
    <col min="8" max="8" width="11.42578125" style="1" customWidth="1"/>
    <col min="9" max="9" width="10.5703125" style="1" hidden="1" customWidth="1"/>
    <col min="10" max="10" width="20" style="1" customWidth="1"/>
    <col min="11" max="11" width="12.5703125" style="1" customWidth="1"/>
    <col min="12" max="12" width="15.85546875" style="1" hidden="1" customWidth="1"/>
    <col min="13" max="13" width="13.7109375" style="1" hidden="1" customWidth="1"/>
    <col min="14" max="14" width="11.28515625" style="1" hidden="1" customWidth="1"/>
    <col min="15" max="15" width="13.42578125" style="1" customWidth="1"/>
    <col min="16" max="16" width="11.28515625" style="1" hidden="1" customWidth="1"/>
    <col min="17" max="16384" width="9.140625" style="1"/>
  </cols>
  <sheetData>
    <row r="1" spans="2:17" ht="34.5" customHeight="1" x14ac:dyDescent="0.25">
      <c r="B1" s="468" t="s">
        <v>129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2:17" ht="15.75" customHeight="1" x14ac:dyDescent="0.25">
      <c r="B2" s="451" t="s">
        <v>17</v>
      </c>
      <c r="C2" s="471" t="s">
        <v>130</v>
      </c>
      <c r="D2" s="471"/>
      <c r="E2" s="471"/>
      <c r="F2" s="471"/>
      <c r="G2" s="471"/>
      <c r="H2" s="471"/>
      <c r="I2" s="471"/>
      <c r="J2" s="470" t="s">
        <v>112</v>
      </c>
      <c r="K2" s="471"/>
      <c r="L2" s="471"/>
      <c r="M2" s="77"/>
      <c r="N2" s="77"/>
      <c r="O2" s="77"/>
      <c r="P2" s="78"/>
      <c r="Q2" s="76"/>
    </row>
    <row r="3" spans="2:17" ht="38.25" customHeight="1" x14ac:dyDescent="0.25">
      <c r="B3" s="469"/>
      <c r="C3" s="455" t="s">
        <v>1</v>
      </c>
      <c r="D3" s="451" t="s">
        <v>18</v>
      </c>
      <c r="E3" s="472" t="s">
        <v>19</v>
      </c>
      <c r="F3" s="473"/>
      <c r="G3" s="473"/>
      <c r="H3" s="473"/>
      <c r="I3" s="474"/>
      <c r="J3" s="451" t="s">
        <v>1</v>
      </c>
      <c r="K3" s="451" t="s">
        <v>18</v>
      </c>
      <c r="L3" s="461" t="s">
        <v>19</v>
      </c>
      <c r="M3" s="461"/>
      <c r="N3" s="461"/>
      <c r="O3" s="461"/>
      <c r="P3" s="461"/>
      <c r="Q3" s="76"/>
    </row>
    <row r="4" spans="2:17" ht="24.75" customHeight="1" x14ac:dyDescent="0.25">
      <c r="B4" s="452"/>
      <c r="C4" s="456"/>
      <c r="D4" s="452"/>
      <c r="E4" s="73" t="s">
        <v>114</v>
      </c>
      <c r="F4" s="73" t="s">
        <v>115</v>
      </c>
      <c r="G4" s="73" t="s">
        <v>116</v>
      </c>
      <c r="H4" s="73" t="s">
        <v>117</v>
      </c>
      <c r="I4" s="73" t="s">
        <v>118</v>
      </c>
      <c r="J4" s="452"/>
      <c r="K4" s="452"/>
      <c r="L4" s="70" t="s">
        <v>114</v>
      </c>
      <c r="M4" s="70" t="s">
        <v>115</v>
      </c>
      <c r="N4" s="70" t="s">
        <v>116</v>
      </c>
      <c r="O4" s="70" t="s">
        <v>117</v>
      </c>
      <c r="P4" s="70" t="s">
        <v>118</v>
      </c>
      <c r="Q4" s="76"/>
    </row>
    <row r="5" spans="2:17" x14ac:dyDescent="0.25">
      <c r="B5" s="70">
        <v>1</v>
      </c>
      <c r="C5" s="70">
        <v>2</v>
      </c>
      <c r="D5" s="70">
        <v>3</v>
      </c>
      <c r="E5" s="70">
        <f>D5+1</f>
        <v>4</v>
      </c>
      <c r="F5" s="70">
        <v>5</v>
      </c>
      <c r="G5" s="70">
        <f>F5+1</f>
        <v>6</v>
      </c>
      <c r="H5" s="70">
        <v>4</v>
      </c>
      <c r="I5" s="70">
        <f>H5+1</f>
        <v>5</v>
      </c>
      <c r="J5" s="70">
        <v>5</v>
      </c>
      <c r="K5" s="70">
        <v>6</v>
      </c>
      <c r="L5" s="70">
        <v>11</v>
      </c>
      <c r="M5" s="70">
        <v>12</v>
      </c>
      <c r="N5" s="70">
        <v>13</v>
      </c>
      <c r="O5" s="70">
        <v>7</v>
      </c>
      <c r="P5" s="70">
        <f>O5+1</f>
        <v>8</v>
      </c>
      <c r="Q5" s="76"/>
    </row>
    <row r="6" spans="2:17" ht="18.75" customHeight="1" x14ac:dyDescent="0.25">
      <c r="B6" s="11" t="s">
        <v>5</v>
      </c>
      <c r="C6" s="12" t="s">
        <v>12</v>
      </c>
      <c r="D6" s="75" t="s">
        <v>2</v>
      </c>
      <c r="E6" s="104">
        <v>12294.411339355191</v>
      </c>
      <c r="F6" s="19">
        <v>25291</v>
      </c>
      <c r="G6" s="19">
        <v>24993.481194503012</v>
      </c>
      <c r="H6" s="191">
        <v>25343.36731040736</v>
      </c>
      <c r="I6" s="19">
        <v>27856.759355318543</v>
      </c>
      <c r="J6" s="12" t="s">
        <v>12</v>
      </c>
      <c r="K6" s="75" t="s">
        <v>2</v>
      </c>
      <c r="L6" s="104">
        <v>12523.25246</v>
      </c>
      <c r="M6" s="19">
        <v>24531.260000000002</v>
      </c>
      <c r="N6" s="19"/>
      <c r="O6" s="191">
        <v>32636.480800000001</v>
      </c>
      <c r="P6" s="107"/>
      <c r="Q6" s="76"/>
    </row>
    <row r="7" spans="2:17" ht="19.5" customHeight="1" x14ac:dyDescent="0.25">
      <c r="B7" s="10" t="s">
        <v>9</v>
      </c>
      <c r="C7" s="187" t="s">
        <v>4</v>
      </c>
      <c r="D7" s="188" t="s">
        <v>2</v>
      </c>
      <c r="E7" s="189">
        <v>8260.0784420419586</v>
      </c>
      <c r="F7" s="190">
        <v>9115.9</v>
      </c>
      <c r="G7" s="190">
        <v>7376.868120561342</v>
      </c>
      <c r="H7" s="192">
        <v>7143.6052209538193</v>
      </c>
      <c r="I7" s="190">
        <v>10008.451163858768</v>
      </c>
      <c r="J7" s="187" t="s">
        <v>4</v>
      </c>
      <c r="K7" s="188" t="s">
        <v>2</v>
      </c>
      <c r="L7" s="189">
        <v>7556.6119799999997</v>
      </c>
      <c r="M7" s="190">
        <v>7926.4912399999994</v>
      </c>
      <c r="N7" s="190"/>
      <c r="O7" s="192">
        <v>6721.7704199999998</v>
      </c>
      <c r="P7" s="107"/>
      <c r="Q7" s="76"/>
    </row>
    <row r="8" spans="2:17" s="105" customFormat="1" x14ac:dyDescent="0.25">
      <c r="E8" s="106"/>
      <c r="L8" s="106"/>
    </row>
  </sheetData>
  <mergeCells count="10">
    <mergeCell ref="K3:K4"/>
    <mergeCell ref="L3:P3"/>
    <mergeCell ref="B1:P1"/>
    <mergeCell ref="B2:B4"/>
    <mergeCell ref="J2:L2"/>
    <mergeCell ref="C3:C4"/>
    <mergeCell ref="D3:D4"/>
    <mergeCell ref="E3:I3"/>
    <mergeCell ref="C2:I2"/>
    <mergeCell ref="J3:J4"/>
  </mergeCells>
  <phoneticPr fontId="18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P22"/>
  <sheetViews>
    <sheetView tabSelected="1" topLeftCell="B1" zoomScale="80" zoomScaleNormal="8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H8" sqref="AH8:AI10"/>
    </sheetView>
  </sheetViews>
  <sheetFormatPr defaultRowHeight="12.75" x14ac:dyDescent="0.2"/>
  <cols>
    <col min="1" max="1" width="6.5703125" style="2" customWidth="1"/>
    <col min="2" max="2" width="62.28515625" style="2" customWidth="1"/>
    <col min="3" max="3" width="11" style="2" customWidth="1"/>
    <col min="4" max="4" width="9.5703125" style="2" hidden="1" customWidth="1"/>
    <col min="5" max="5" width="9.5703125" style="123" hidden="1" customWidth="1"/>
    <col min="6" max="6" width="12.85546875" style="2" hidden="1" customWidth="1"/>
    <col min="7" max="7" width="36.28515625" style="2" hidden="1" customWidth="1"/>
    <col min="8" max="8" width="9.5703125" style="2" hidden="1" customWidth="1"/>
    <col min="9" max="9" width="9.5703125" style="124" hidden="1" customWidth="1"/>
    <col min="10" max="10" width="12.85546875" style="2" hidden="1" customWidth="1"/>
    <col min="11" max="11" width="36.28515625" style="2" hidden="1" customWidth="1"/>
    <col min="12" max="12" width="9.5703125" style="2" hidden="1" customWidth="1"/>
    <col min="13" max="13" width="9.5703125" style="124" hidden="1" customWidth="1"/>
    <col min="14" max="14" width="12.85546875" style="2" hidden="1" customWidth="1"/>
    <col min="15" max="15" width="36.28515625" style="2" hidden="1" customWidth="1"/>
    <col min="16" max="16" width="9.5703125" style="2" customWidth="1"/>
    <col min="17" max="17" width="9.5703125" style="194" customWidth="1"/>
    <col min="18" max="18" width="7.7109375" style="2" customWidth="1"/>
    <col min="19" max="19" width="30.7109375" style="2" customWidth="1"/>
    <col min="20" max="20" width="9.5703125" style="2" hidden="1" customWidth="1"/>
    <col min="21" max="21" width="9.7109375" style="2" hidden="1" customWidth="1"/>
    <col min="22" max="22" width="9.5703125" style="125" hidden="1" customWidth="1"/>
    <col min="23" max="23" width="12.42578125" style="2" hidden="1" customWidth="1"/>
    <col min="24" max="24" width="40.140625" style="2" hidden="1" customWidth="1"/>
    <col min="25" max="25" width="9.5703125" style="2" hidden="1" customWidth="1"/>
    <col min="26" max="26" width="9.5703125" style="124" hidden="1" customWidth="1"/>
    <col min="27" max="27" width="12.42578125" style="2" hidden="1" customWidth="1"/>
    <col min="28" max="28" width="40.140625" style="2" hidden="1" customWidth="1"/>
    <col min="29" max="29" width="9.5703125" style="2" hidden="1" customWidth="1"/>
    <col min="30" max="30" width="9.5703125" style="124" hidden="1" customWidth="1"/>
    <col min="31" max="31" width="12.85546875" style="2" hidden="1" customWidth="1"/>
    <col min="32" max="32" width="36.28515625" style="2" hidden="1" customWidth="1"/>
    <col min="33" max="33" width="9.5703125" style="2" customWidth="1"/>
    <col min="34" max="34" width="9.5703125" style="194" customWidth="1"/>
    <col min="35" max="35" width="7.5703125" style="2" customWidth="1"/>
    <col min="36" max="36" width="30.7109375" style="2" customWidth="1"/>
    <col min="37" max="37" width="9.5703125" style="2" hidden="1" customWidth="1"/>
    <col min="38" max="39" width="9.140625" style="2"/>
    <col min="40" max="40" width="12" style="2" customWidth="1"/>
    <col min="41" max="41" width="9.140625" style="2"/>
    <col min="42" max="42" width="9.42578125" style="2" bestFit="1" customWidth="1"/>
    <col min="43" max="16384" width="9.140625" style="2"/>
  </cols>
  <sheetData>
    <row r="1" spans="1:38" s="1" customFormat="1" ht="22.5" customHeight="1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</row>
    <row r="2" spans="1:38" ht="19.5" customHeight="1" x14ac:dyDescent="0.2">
      <c r="A2" s="495" t="s">
        <v>17</v>
      </c>
      <c r="B2" s="492" t="s">
        <v>1</v>
      </c>
      <c r="C2" s="492" t="s">
        <v>18</v>
      </c>
      <c r="D2" s="481" t="s">
        <v>49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222"/>
      <c r="AD2" s="222"/>
      <c r="AE2" s="222"/>
      <c r="AF2" s="222"/>
      <c r="AG2" s="490"/>
      <c r="AH2" s="490"/>
      <c r="AI2" s="490"/>
      <c r="AJ2" s="490"/>
      <c r="AK2" s="491"/>
      <c r="AL2" s="88"/>
    </row>
    <row r="3" spans="1:38" ht="21" customHeight="1" x14ac:dyDescent="0.2">
      <c r="A3" s="496"/>
      <c r="B3" s="493"/>
      <c r="C3" s="493"/>
      <c r="D3" s="481" t="s">
        <v>12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82"/>
      <c r="U3" s="481" t="s">
        <v>4</v>
      </c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82"/>
      <c r="AL3" s="88"/>
    </row>
    <row r="4" spans="1:38" ht="18.75" customHeight="1" x14ac:dyDescent="0.2">
      <c r="A4" s="496"/>
      <c r="B4" s="493"/>
      <c r="C4" s="493"/>
      <c r="D4" s="481" t="s">
        <v>114</v>
      </c>
      <c r="E4" s="482"/>
      <c r="F4" s="488" t="s">
        <v>139</v>
      </c>
      <c r="G4" s="488" t="s">
        <v>132</v>
      </c>
      <c r="H4" s="481" t="s">
        <v>115</v>
      </c>
      <c r="I4" s="482"/>
      <c r="J4" s="488" t="s">
        <v>139</v>
      </c>
      <c r="K4" s="488" t="s">
        <v>132</v>
      </c>
      <c r="L4" s="481" t="s">
        <v>116</v>
      </c>
      <c r="M4" s="482"/>
      <c r="N4" s="488" t="s">
        <v>139</v>
      </c>
      <c r="O4" s="488" t="s">
        <v>132</v>
      </c>
      <c r="P4" s="481" t="s">
        <v>117</v>
      </c>
      <c r="Q4" s="482"/>
      <c r="R4" s="483" t="s">
        <v>139</v>
      </c>
      <c r="S4" s="483" t="s">
        <v>132</v>
      </c>
      <c r="T4" s="223" t="s">
        <v>118</v>
      </c>
      <c r="U4" s="481" t="s">
        <v>114</v>
      </c>
      <c r="V4" s="482"/>
      <c r="W4" s="488" t="s">
        <v>139</v>
      </c>
      <c r="X4" s="488" t="s">
        <v>132</v>
      </c>
      <c r="Y4" s="481" t="s">
        <v>115</v>
      </c>
      <c r="Z4" s="482"/>
      <c r="AA4" s="488" t="s">
        <v>139</v>
      </c>
      <c r="AB4" s="488" t="s">
        <v>132</v>
      </c>
      <c r="AC4" s="481" t="s">
        <v>116</v>
      </c>
      <c r="AD4" s="482"/>
      <c r="AE4" s="488" t="s">
        <v>139</v>
      </c>
      <c r="AF4" s="488" t="s">
        <v>132</v>
      </c>
      <c r="AG4" s="481" t="s">
        <v>117</v>
      </c>
      <c r="AH4" s="482"/>
      <c r="AI4" s="483" t="s">
        <v>139</v>
      </c>
      <c r="AJ4" s="483" t="s">
        <v>132</v>
      </c>
      <c r="AK4" s="224" t="s">
        <v>118</v>
      </c>
      <c r="AL4" s="88"/>
    </row>
    <row r="5" spans="1:38" ht="41.25" customHeight="1" x14ac:dyDescent="0.2">
      <c r="A5" s="497"/>
      <c r="B5" s="494"/>
      <c r="C5" s="494"/>
      <c r="D5" s="225" t="s">
        <v>71</v>
      </c>
      <c r="E5" s="225" t="s">
        <v>72</v>
      </c>
      <c r="F5" s="489"/>
      <c r="G5" s="489"/>
      <c r="H5" s="225" t="s">
        <v>71</v>
      </c>
      <c r="I5" s="225" t="s">
        <v>72</v>
      </c>
      <c r="J5" s="489"/>
      <c r="K5" s="489"/>
      <c r="L5" s="225" t="s">
        <v>71</v>
      </c>
      <c r="M5" s="225" t="s">
        <v>72</v>
      </c>
      <c r="N5" s="489"/>
      <c r="O5" s="489"/>
      <c r="P5" s="225" t="s">
        <v>71</v>
      </c>
      <c r="Q5" s="225" t="s">
        <v>72</v>
      </c>
      <c r="R5" s="484"/>
      <c r="S5" s="484"/>
      <c r="T5" s="225" t="s">
        <v>71</v>
      </c>
      <c r="U5" s="225" t="s">
        <v>71</v>
      </c>
      <c r="V5" s="225" t="s">
        <v>72</v>
      </c>
      <c r="W5" s="489"/>
      <c r="X5" s="489"/>
      <c r="Y5" s="225" t="s">
        <v>71</v>
      </c>
      <c r="Z5" s="225" t="s">
        <v>72</v>
      </c>
      <c r="AA5" s="489"/>
      <c r="AB5" s="489"/>
      <c r="AC5" s="225" t="s">
        <v>71</v>
      </c>
      <c r="AD5" s="225" t="s">
        <v>72</v>
      </c>
      <c r="AE5" s="489"/>
      <c r="AF5" s="489"/>
      <c r="AG5" s="225" t="s">
        <v>71</v>
      </c>
      <c r="AH5" s="225" t="s">
        <v>72</v>
      </c>
      <c r="AI5" s="484"/>
      <c r="AJ5" s="484"/>
      <c r="AK5" s="226"/>
      <c r="AL5" s="88"/>
    </row>
    <row r="6" spans="1:38" ht="18.75" customHeight="1" x14ac:dyDescent="0.2">
      <c r="A6" s="79">
        <v>1</v>
      </c>
      <c r="B6" s="224">
        <v>2</v>
      </c>
      <c r="C6" s="224">
        <v>3</v>
      </c>
      <c r="D6" s="225"/>
      <c r="E6" s="225"/>
      <c r="F6" s="225"/>
      <c r="G6" s="225"/>
      <c r="H6" s="225">
        <v>4</v>
      </c>
      <c r="I6" s="225">
        <v>5</v>
      </c>
      <c r="J6" s="225">
        <v>6</v>
      </c>
      <c r="K6" s="225">
        <v>7</v>
      </c>
      <c r="L6" s="225">
        <v>4</v>
      </c>
      <c r="M6" s="225">
        <v>5</v>
      </c>
      <c r="N6" s="225">
        <v>6</v>
      </c>
      <c r="O6" s="225">
        <f>N6+1</f>
        <v>7</v>
      </c>
      <c r="P6" s="225">
        <v>4</v>
      </c>
      <c r="Q6" s="225">
        <f t="shared" ref="Q6:AK6" si="0">P6+1</f>
        <v>5</v>
      </c>
      <c r="R6" s="225">
        <f t="shared" si="0"/>
        <v>6</v>
      </c>
      <c r="S6" s="225">
        <f t="shared" si="0"/>
        <v>7</v>
      </c>
      <c r="T6" s="225">
        <f t="shared" si="0"/>
        <v>8</v>
      </c>
      <c r="U6" s="225">
        <f t="shared" si="0"/>
        <v>9</v>
      </c>
      <c r="V6" s="225">
        <f t="shared" si="0"/>
        <v>10</v>
      </c>
      <c r="W6" s="225">
        <f t="shared" si="0"/>
        <v>11</v>
      </c>
      <c r="X6" s="225">
        <f t="shared" si="0"/>
        <v>12</v>
      </c>
      <c r="Y6" s="225">
        <f t="shared" si="0"/>
        <v>13</v>
      </c>
      <c r="Z6" s="225">
        <f t="shared" si="0"/>
        <v>14</v>
      </c>
      <c r="AA6" s="225">
        <f t="shared" si="0"/>
        <v>15</v>
      </c>
      <c r="AB6" s="225">
        <f t="shared" si="0"/>
        <v>16</v>
      </c>
      <c r="AC6" s="225">
        <f t="shared" si="0"/>
        <v>17</v>
      </c>
      <c r="AD6" s="225">
        <f t="shared" si="0"/>
        <v>18</v>
      </c>
      <c r="AE6" s="225">
        <f t="shared" si="0"/>
        <v>19</v>
      </c>
      <c r="AF6" s="225">
        <f t="shared" si="0"/>
        <v>20</v>
      </c>
      <c r="AG6" s="225">
        <v>8</v>
      </c>
      <c r="AH6" s="225">
        <f t="shared" si="0"/>
        <v>9</v>
      </c>
      <c r="AI6" s="225">
        <f t="shared" si="0"/>
        <v>10</v>
      </c>
      <c r="AJ6" s="225">
        <f t="shared" si="0"/>
        <v>11</v>
      </c>
      <c r="AK6" s="225">
        <f t="shared" si="0"/>
        <v>12</v>
      </c>
      <c r="AL6" s="88"/>
    </row>
    <row r="7" spans="1:38" ht="15.75" x14ac:dyDescent="0.2">
      <c r="A7" s="3" t="s">
        <v>33</v>
      </c>
      <c r="B7" s="475" t="s">
        <v>24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7"/>
      <c r="AL7" s="88"/>
    </row>
    <row r="8" spans="1:38" ht="57" customHeight="1" x14ac:dyDescent="0.2">
      <c r="A8" s="4" t="s">
        <v>35</v>
      </c>
      <c r="B8" s="227" t="s">
        <v>26</v>
      </c>
      <c r="C8" s="228" t="s">
        <v>3</v>
      </c>
      <c r="D8" s="229">
        <v>100</v>
      </c>
      <c r="E8" s="230">
        <v>100</v>
      </c>
      <c r="F8" s="231">
        <v>0</v>
      </c>
      <c r="G8" s="232"/>
      <c r="H8" s="233">
        <v>100</v>
      </c>
      <c r="I8" s="230">
        <v>100</v>
      </c>
      <c r="J8" s="231">
        <v>0</v>
      </c>
      <c r="K8" s="232"/>
      <c r="L8" s="233">
        <v>100</v>
      </c>
      <c r="M8" s="230"/>
      <c r="N8" s="231"/>
      <c r="O8" s="232"/>
      <c r="P8" s="234">
        <v>100</v>
      </c>
      <c r="Q8" s="235">
        <v>100</v>
      </c>
      <c r="R8" s="235">
        <v>0</v>
      </c>
      <c r="S8" s="235"/>
      <c r="T8" s="234">
        <v>100</v>
      </c>
      <c r="U8" s="234">
        <v>100</v>
      </c>
      <c r="V8" s="236">
        <v>100</v>
      </c>
      <c r="W8" s="234">
        <v>0</v>
      </c>
      <c r="X8" s="237"/>
      <c r="Y8" s="238">
        <v>100</v>
      </c>
      <c r="Z8" s="239">
        <v>100</v>
      </c>
      <c r="AA8" s="240">
        <v>0</v>
      </c>
      <c r="AB8" s="241"/>
      <c r="AC8" s="238">
        <v>100</v>
      </c>
      <c r="AD8" s="230"/>
      <c r="AE8" s="231"/>
      <c r="AF8" s="232"/>
      <c r="AG8" s="238">
        <v>100</v>
      </c>
      <c r="AH8" s="242">
        <f>AG8</f>
        <v>100</v>
      </c>
      <c r="AI8" s="242">
        <v>0</v>
      </c>
      <c r="AJ8" s="242"/>
      <c r="AK8" s="240">
        <f t="shared" ref="AK8" si="1">AK9/AK10*100</f>
        <v>100</v>
      </c>
      <c r="AL8" s="88"/>
    </row>
    <row r="9" spans="1:38" ht="21.75" customHeight="1" x14ac:dyDescent="0.2">
      <c r="A9" s="8" t="s">
        <v>20</v>
      </c>
      <c r="B9" s="243" t="s">
        <v>39</v>
      </c>
      <c r="C9" s="244" t="s">
        <v>41</v>
      </c>
      <c r="D9" s="229">
        <v>1029.4709270000001</v>
      </c>
      <c r="E9" s="230">
        <v>909.36550799999998</v>
      </c>
      <c r="F9" s="245">
        <v>-120.1054190000001</v>
      </c>
      <c r="G9" s="246"/>
      <c r="H9" s="247">
        <v>1029.4709270000001</v>
      </c>
      <c r="I9" s="230">
        <v>1027.2066750000001</v>
      </c>
      <c r="J9" s="245">
        <v>-2.2642519999999422</v>
      </c>
      <c r="K9" s="246"/>
      <c r="L9" s="247">
        <v>973.3</v>
      </c>
      <c r="M9" s="230"/>
      <c r="N9" s="245"/>
      <c r="O9" s="246"/>
      <c r="P9" s="248">
        <v>968.81375099999991</v>
      </c>
      <c r="Q9" s="249">
        <f>'раздел 2'!S12/1000</f>
        <v>908.01932299999987</v>
      </c>
      <c r="R9" s="249">
        <f>Q9-P9</f>
        <v>-60.794428000000039</v>
      </c>
      <c r="S9" s="249"/>
      <c r="T9" s="248">
        <v>1029.4709270000001</v>
      </c>
      <c r="U9" s="236">
        <v>20.025916999999996</v>
      </c>
      <c r="V9" s="236">
        <v>17.287739000000002</v>
      </c>
      <c r="W9" s="236">
        <v>-2.7381779999999942</v>
      </c>
      <c r="X9" s="250"/>
      <c r="Y9" s="177">
        <v>20.025916999999996</v>
      </c>
      <c r="Z9" s="236">
        <v>15.530555999999999</v>
      </c>
      <c r="AA9" s="170">
        <v>-4.4953609999999973</v>
      </c>
      <c r="AB9" s="251"/>
      <c r="AC9" s="252">
        <v>19.3</v>
      </c>
      <c r="AD9" s="230"/>
      <c r="AE9" s="245"/>
      <c r="AF9" s="246"/>
      <c r="AG9" s="177">
        <v>17.404790000000002</v>
      </c>
      <c r="AH9" s="193">
        <f>'раздел 2'!AM12/1000</f>
        <v>14.984176</v>
      </c>
      <c r="AI9" s="193">
        <f>AH9-AG9</f>
        <v>-2.4206140000000023</v>
      </c>
      <c r="AJ9" s="193"/>
      <c r="AK9" s="170">
        <f t="shared" ref="AK9" si="2">AK10</f>
        <v>20.025916999999996</v>
      </c>
      <c r="AL9" s="88"/>
    </row>
    <row r="10" spans="1:38" ht="37.5" customHeight="1" x14ac:dyDescent="0.2">
      <c r="A10" s="8" t="s">
        <v>21</v>
      </c>
      <c r="B10" s="243" t="s">
        <v>40</v>
      </c>
      <c r="C10" s="244" t="s">
        <v>41</v>
      </c>
      <c r="D10" s="229">
        <v>1029.4709270000001</v>
      </c>
      <c r="E10" s="230">
        <v>909.36550799999998</v>
      </c>
      <c r="F10" s="245">
        <v>-120.1054190000001</v>
      </c>
      <c r="G10" s="246"/>
      <c r="H10" s="247">
        <v>1029.4709270000001</v>
      </c>
      <c r="I10" s="230">
        <v>1027.2066750000001</v>
      </c>
      <c r="J10" s="245">
        <v>-2.2642519999999422</v>
      </c>
      <c r="K10" s="246"/>
      <c r="L10" s="247">
        <v>973.3</v>
      </c>
      <c r="M10" s="230"/>
      <c r="N10" s="245"/>
      <c r="O10" s="246"/>
      <c r="P10" s="248">
        <v>968.81375099999991</v>
      </c>
      <c r="Q10" s="249">
        <f>Q9</f>
        <v>908.01932299999987</v>
      </c>
      <c r="R10" s="249">
        <f>Q10-P10</f>
        <v>-60.794428000000039</v>
      </c>
      <c r="S10" s="249"/>
      <c r="T10" s="248">
        <v>1029.4709270000001</v>
      </c>
      <c r="U10" s="236">
        <v>20.025916999999996</v>
      </c>
      <c r="V10" s="236">
        <v>17.287739000000002</v>
      </c>
      <c r="W10" s="236">
        <v>-2.7381779999999942</v>
      </c>
      <c r="X10" s="250"/>
      <c r="Y10" s="177">
        <v>20.025916999999996</v>
      </c>
      <c r="Z10" s="236">
        <v>15.530555999999999</v>
      </c>
      <c r="AA10" s="170">
        <v>-4.4953609999999973</v>
      </c>
      <c r="AB10" s="251"/>
      <c r="AC10" s="252">
        <v>19.3</v>
      </c>
      <c r="AD10" s="230"/>
      <c r="AE10" s="245"/>
      <c r="AF10" s="246"/>
      <c r="AG10" s="177">
        <v>17.404790000000002</v>
      </c>
      <c r="AH10" s="193">
        <f>'раздел 2'!AM15/1000</f>
        <v>14.984176</v>
      </c>
      <c r="AI10" s="193">
        <f>AH10-AG10</f>
        <v>-2.4206140000000023</v>
      </c>
      <c r="AJ10" s="193"/>
      <c r="AK10" s="170">
        <v>20.025916999999996</v>
      </c>
      <c r="AL10" s="88"/>
    </row>
    <row r="11" spans="1:38" ht="112.5" customHeight="1" x14ac:dyDescent="0.2">
      <c r="A11" s="8" t="s">
        <v>36</v>
      </c>
      <c r="B11" s="253" t="s">
        <v>134</v>
      </c>
      <c r="C11" s="254" t="s">
        <v>3</v>
      </c>
      <c r="D11" s="252">
        <v>5.5555555555555554</v>
      </c>
      <c r="E11" s="236">
        <v>7.0512820512820511</v>
      </c>
      <c r="F11" s="255">
        <v>1.4957264957264957</v>
      </c>
      <c r="G11" s="256" t="s">
        <v>143</v>
      </c>
      <c r="H11" s="247">
        <v>5.5555555555555554</v>
      </c>
      <c r="I11" s="236">
        <v>0</v>
      </c>
      <c r="J11" s="255">
        <v>-5.5555555555555554</v>
      </c>
      <c r="K11" s="256"/>
      <c r="L11" s="247">
        <v>5.6</v>
      </c>
      <c r="M11" s="236"/>
      <c r="N11" s="255"/>
      <c r="O11" s="256"/>
      <c r="P11" s="248">
        <v>5.5555555555555554</v>
      </c>
      <c r="Q11" s="249">
        <v>0</v>
      </c>
      <c r="R11" s="257">
        <v>-5.5555555555555554</v>
      </c>
      <c r="S11" s="258" t="s">
        <v>159</v>
      </c>
      <c r="T11" s="248">
        <v>5.5555555555555554</v>
      </c>
      <c r="U11" s="248">
        <v>3.3333333333333335</v>
      </c>
      <c r="V11" s="236">
        <v>6.4102564102564097</v>
      </c>
      <c r="W11" s="248">
        <v>3.0769230769230762</v>
      </c>
      <c r="X11" s="259" t="s">
        <v>144</v>
      </c>
      <c r="Y11" s="252">
        <v>3.3333333333333335</v>
      </c>
      <c r="Z11" s="236">
        <v>0</v>
      </c>
      <c r="AA11" s="260">
        <v>-3.3333333333333335</v>
      </c>
      <c r="AB11" s="261"/>
      <c r="AC11" s="252">
        <v>3.3</v>
      </c>
      <c r="AD11" s="236"/>
      <c r="AE11" s="255"/>
      <c r="AF11" s="256"/>
      <c r="AG11" s="252">
        <v>3.3333333333333335</v>
      </c>
      <c r="AH11" s="257">
        <v>0</v>
      </c>
      <c r="AI11" s="257">
        <v>-3.3333333333333335</v>
      </c>
      <c r="AJ11" s="258" t="s">
        <v>159</v>
      </c>
      <c r="AK11" s="260">
        <f t="shared" ref="AK11" si="3">AK12/AK13*100</f>
        <v>3.3333333333333335</v>
      </c>
      <c r="AL11" s="88"/>
    </row>
    <row r="12" spans="1:38" ht="110.25" x14ac:dyDescent="0.2">
      <c r="A12" s="16" t="s">
        <v>22</v>
      </c>
      <c r="B12" s="262" t="s">
        <v>42</v>
      </c>
      <c r="C12" s="263" t="s">
        <v>32</v>
      </c>
      <c r="D12" s="264">
        <v>3</v>
      </c>
      <c r="E12" s="265">
        <v>22</v>
      </c>
      <c r="F12" s="250">
        <v>19</v>
      </c>
      <c r="G12" s="263"/>
      <c r="H12" s="266">
        <v>3</v>
      </c>
      <c r="I12" s="265">
        <v>0</v>
      </c>
      <c r="J12" s="250">
        <v>-3</v>
      </c>
      <c r="K12" s="267" t="s">
        <v>145</v>
      </c>
      <c r="L12" s="266">
        <v>3</v>
      </c>
      <c r="M12" s="265"/>
      <c r="N12" s="250"/>
      <c r="O12" s="267"/>
      <c r="P12" s="268">
        <v>3</v>
      </c>
      <c r="Q12" s="269">
        <v>0</v>
      </c>
      <c r="R12" s="257">
        <v>-3</v>
      </c>
      <c r="S12" s="258" t="s">
        <v>159</v>
      </c>
      <c r="T12" s="268">
        <v>3</v>
      </c>
      <c r="U12" s="265">
        <v>1</v>
      </c>
      <c r="V12" s="265">
        <v>10</v>
      </c>
      <c r="W12" s="248">
        <v>9</v>
      </c>
      <c r="X12" s="270"/>
      <c r="Y12" s="178">
        <v>1</v>
      </c>
      <c r="Z12" s="265">
        <v>0</v>
      </c>
      <c r="AA12" s="260">
        <v>-1</v>
      </c>
      <c r="AB12" s="267" t="s">
        <v>146</v>
      </c>
      <c r="AC12" s="264">
        <v>1</v>
      </c>
      <c r="AD12" s="265"/>
      <c r="AE12" s="250"/>
      <c r="AF12" s="267"/>
      <c r="AG12" s="178">
        <v>1</v>
      </c>
      <c r="AH12" s="271">
        <v>0</v>
      </c>
      <c r="AI12" s="257">
        <v>-1</v>
      </c>
      <c r="AJ12" s="258" t="s">
        <v>159</v>
      </c>
      <c r="AK12" s="171">
        <v>1</v>
      </c>
      <c r="AL12" s="88"/>
    </row>
    <row r="13" spans="1:38" ht="31.5" x14ac:dyDescent="0.2">
      <c r="A13" s="18" t="s">
        <v>34</v>
      </c>
      <c r="B13" s="272" t="s">
        <v>43</v>
      </c>
      <c r="C13" s="273" t="s">
        <v>32</v>
      </c>
      <c r="D13" s="274">
        <v>54</v>
      </c>
      <c r="E13" s="275">
        <v>312</v>
      </c>
      <c r="F13" s="276">
        <v>258</v>
      </c>
      <c r="G13" s="277"/>
      <c r="H13" s="278">
        <v>54</v>
      </c>
      <c r="I13" s="275">
        <v>312</v>
      </c>
      <c r="J13" s="276">
        <v>258</v>
      </c>
      <c r="K13" s="277"/>
      <c r="L13" s="278">
        <v>54</v>
      </c>
      <c r="M13" s="275"/>
      <c r="N13" s="276"/>
      <c r="O13" s="277"/>
      <c r="P13" s="279">
        <v>54</v>
      </c>
      <c r="Q13" s="280">
        <v>72</v>
      </c>
      <c r="R13" s="280">
        <v>18</v>
      </c>
      <c r="S13" s="281" t="s">
        <v>160</v>
      </c>
      <c r="T13" s="279">
        <v>54</v>
      </c>
      <c r="U13" s="275">
        <v>30</v>
      </c>
      <c r="V13" s="275">
        <v>156</v>
      </c>
      <c r="W13" s="282">
        <v>126</v>
      </c>
      <c r="X13" s="276"/>
      <c r="Y13" s="179">
        <v>30</v>
      </c>
      <c r="Z13" s="275">
        <v>156</v>
      </c>
      <c r="AA13" s="283">
        <v>126</v>
      </c>
      <c r="AB13" s="284"/>
      <c r="AC13" s="274">
        <v>30</v>
      </c>
      <c r="AD13" s="275"/>
      <c r="AE13" s="276"/>
      <c r="AF13" s="277"/>
      <c r="AG13" s="179">
        <v>30</v>
      </c>
      <c r="AH13" s="285">
        <v>36</v>
      </c>
      <c r="AI13" s="280">
        <v>6</v>
      </c>
      <c r="AJ13" s="281" t="s">
        <v>160</v>
      </c>
      <c r="AK13" s="172">
        <v>30</v>
      </c>
      <c r="AL13" s="88"/>
    </row>
    <row r="14" spans="1:38" ht="15.75" x14ac:dyDescent="0.2">
      <c r="A14" s="5" t="s">
        <v>37</v>
      </c>
      <c r="B14" s="478" t="s">
        <v>27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80"/>
      <c r="AL14" s="88"/>
    </row>
    <row r="15" spans="1:38" ht="36.75" customHeight="1" x14ac:dyDescent="0.2">
      <c r="A15" s="6">
        <v>1</v>
      </c>
      <c r="B15" s="286" t="s">
        <v>135</v>
      </c>
      <c r="C15" s="287" t="s">
        <v>23</v>
      </c>
      <c r="D15" s="288">
        <v>0</v>
      </c>
      <c r="E15" s="289">
        <v>0</v>
      </c>
      <c r="F15" s="290">
        <v>0</v>
      </c>
      <c r="G15" s="291"/>
      <c r="H15" s="289">
        <v>0</v>
      </c>
      <c r="I15" s="289">
        <v>0</v>
      </c>
      <c r="J15" s="290">
        <v>0</v>
      </c>
      <c r="K15" s="291"/>
      <c r="L15" s="289">
        <v>0</v>
      </c>
      <c r="M15" s="289"/>
      <c r="N15" s="290"/>
      <c r="O15" s="291"/>
      <c r="P15" s="292">
        <v>0</v>
      </c>
      <c r="Q15" s="207">
        <v>0</v>
      </c>
      <c r="R15" s="292"/>
      <c r="S15" s="292"/>
      <c r="T15" s="292">
        <v>0</v>
      </c>
      <c r="U15" s="293">
        <v>0</v>
      </c>
      <c r="V15" s="293">
        <v>0</v>
      </c>
      <c r="W15" s="289">
        <v>0</v>
      </c>
      <c r="X15" s="294"/>
      <c r="Y15" s="295">
        <v>0</v>
      </c>
      <c r="Z15" s="293">
        <v>0</v>
      </c>
      <c r="AA15" s="296">
        <v>0</v>
      </c>
      <c r="AB15" s="297"/>
      <c r="AC15" s="288">
        <v>0</v>
      </c>
      <c r="AD15" s="289"/>
      <c r="AE15" s="290"/>
      <c r="AF15" s="291"/>
      <c r="AG15" s="180">
        <f>0/1.7</f>
        <v>0</v>
      </c>
      <c r="AH15" s="351">
        <f>0/1.7</f>
        <v>0</v>
      </c>
      <c r="AI15" s="351"/>
      <c r="AJ15" s="351"/>
      <c r="AK15" s="81">
        <f>0/1.7</f>
        <v>0</v>
      </c>
      <c r="AL15" s="88"/>
    </row>
    <row r="16" spans="1:38" ht="15.75" x14ac:dyDescent="0.2">
      <c r="A16" s="16" t="s">
        <v>20</v>
      </c>
      <c r="B16" s="298" t="s">
        <v>44</v>
      </c>
      <c r="C16" s="299" t="s">
        <v>32</v>
      </c>
      <c r="D16" s="300">
        <v>0</v>
      </c>
      <c r="E16" s="301">
        <v>0</v>
      </c>
      <c r="F16" s="302">
        <v>0</v>
      </c>
      <c r="G16" s="303"/>
      <c r="H16" s="301">
        <v>0</v>
      </c>
      <c r="I16" s="301">
        <v>0</v>
      </c>
      <c r="J16" s="302">
        <v>0</v>
      </c>
      <c r="K16" s="303"/>
      <c r="L16" s="301">
        <v>0</v>
      </c>
      <c r="M16" s="301"/>
      <c r="N16" s="302"/>
      <c r="O16" s="303"/>
      <c r="P16" s="304">
        <v>0</v>
      </c>
      <c r="Q16" s="208">
        <v>0</v>
      </c>
      <c r="R16" s="304"/>
      <c r="S16" s="304"/>
      <c r="T16" s="304">
        <v>0</v>
      </c>
      <c r="U16" s="304">
        <v>0</v>
      </c>
      <c r="V16" s="304">
        <v>0</v>
      </c>
      <c r="W16" s="301">
        <v>0</v>
      </c>
      <c r="X16" s="305"/>
      <c r="Y16" s="300">
        <v>0</v>
      </c>
      <c r="Z16" s="304">
        <v>0</v>
      </c>
      <c r="AA16" s="306">
        <v>0</v>
      </c>
      <c r="AB16" s="302"/>
      <c r="AC16" s="300">
        <v>0</v>
      </c>
      <c r="AD16" s="301"/>
      <c r="AE16" s="302"/>
      <c r="AF16" s="303"/>
      <c r="AG16" s="210">
        <v>0</v>
      </c>
      <c r="AH16" s="352">
        <v>0</v>
      </c>
      <c r="AI16" s="352"/>
      <c r="AJ16" s="352"/>
      <c r="AK16" s="307">
        <v>0</v>
      </c>
      <c r="AL16" s="88"/>
    </row>
    <row r="17" spans="1:42" ht="17.25" customHeight="1" x14ac:dyDescent="0.2">
      <c r="A17" s="18" t="s">
        <v>21</v>
      </c>
      <c r="B17" s="308" t="s">
        <v>45</v>
      </c>
      <c r="C17" s="309" t="s">
        <v>46</v>
      </c>
      <c r="D17" s="310">
        <v>16.64</v>
      </c>
      <c r="E17" s="311">
        <v>16.64</v>
      </c>
      <c r="F17" s="312">
        <v>0</v>
      </c>
      <c r="G17" s="313"/>
      <c r="H17" s="311">
        <v>16.64</v>
      </c>
      <c r="I17" s="311">
        <v>16.64</v>
      </c>
      <c r="J17" s="312">
        <v>0</v>
      </c>
      <c r="K17" s="313"/>
      <c r="L17" s="311">
        <v>16.64</v>
      </c>
      <c r="M17" s="311"/>
      <c r="N17" s="312"/>
      <c r="O17" s="313"/>
      <c r="P17" s="314">
        <v>16.64</v>
      </c>
      <c r="Q17" s="209">
        <v>16.64</v>
      </c>
      <c r="R17" s="314"/>
      <c r="S17" s="314"/>
      <c r="T17" s="314">
        <v>16.64</v>
      </c>
      <c r="U17" s="315">
        <v>1.7</v>
      </c>
      <c r="V17" s="315">
        <v>1.7</v>
      </c>
      <c r="W17" s="311">
        <v>0</v>
      </c>
      <c r="X17" s="316"/>
      <c r="Y17" s="317">
        <v>1.7</v>
      </c>
      <c r="Z17" s="315">
        <v>1.7</v>
      </c>
      <c r="AA17" s="318">
        <v>0</v>
      </c>
      <c r="AB17" s="319"/>
      <c r="AC17" s="310">
        <v>1.7</v>
      </c>
      <c r="AD17" s="311"/>
      <c r="AE17" s="312"/>
      <c r="AF17" s="313"/>
      <c r="AG17" s="181">
        <v>1.7</v>
      </c>
      <c r="AH17" s="353">
        <v>1.7</v>
      </c>
      <c r="AI17" s="353"/>
      <c r="AJ17" s="353"/>
      <c r="AK17" s="82">
        <v>1.7</v>
      </c>
      <c r="AL17" s="88"/>
      <c r="AM17" s="108"/>
      <c r="AN17" s="108"/>
    </row>
    <row r="18" spans="1:42" ht="15.75" customHeight="1" x14ac:dyDescent="0.2">
      <c r="A18" s="83" t="s">
        <v>38</v>
      </c>
      <c r="B18" s="485" t="s">
        <v>28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7"/>
      <c r="AL18" s="88"/>
    </row>
    <row r="19" spans="1:42" ht="54" customHeight="1" x14ac:dyDescent="0.2">
      <c r="A19" s="8" t="s">
        <v>35</v>
      </c>
      <c r="B19" s="320" t="s">
        <v>25</v>
      </c>
      <c r="C19" s="321" t="s">
        <v>30</v>
      </c>
      <c r="D19" s="322">
        <v>0.28095823373682638</v>
      </c>
      <c r="E19" s="323">
        <v>0.28537150102684566</v>
      </c>
      <c r="F19" s="324">
        <v>4.4132672900192849E-3</v>
      </c>
      <c r="G19" s="325"/>
      <c r="H19" s="326">
        <v>0.28095823373682638</v>
      </c>
      <c r="I19" s="323">
        <v>0.2601443375550494</v>
      </c>
      <c r="J19" s="324">
        <v>-2.0813896181776981E-2</v>
      </c>
      <c r="K19" s="325"/>
      <c r="L19" s="326">
        <v>0.28100000000000003</v>
      </c>
      <c r="M19" s="323"/>
      <c r="N19" s="324"/>
      <c r="O19" s="325"/>
      <c r="P19" s="327">
        <f>P20/P21</f>
        <v>0.28095823373682643</v>
      </c>
      <c r="Q19" s="328">
        <f>Q20/Q21</f>
        <v>0.37909545680220014</v>
      </c>
      <c r="R19" s="327">
        <f>Q19-P19</f>
        <v>9.8137223065373702E-2</v>
      </c>
      <c r="S19" s="327"/>
      <c r="T19" s="327">
        <v>0.28095823373682638</v>
      </c>
      <c r="U19" s="329" t="s">
        <v>29</v>
      </c>
      <c r="V19" s="329" t="s">
        <v>29</v>
      </c>
      <c r="W19" s="289"/>
      <c r="X19" s="330"/>
      <c r="Y19" s="331" t="s">
        <v>29</v>
      </c>
      <c r="Z19" s="329" t="s">
        <v>29</v>
      </c>
      <c r="AA19" s="296"/>
      <c r="AB19" s="332"/>
      <c r="AC19" s="333" t="s">
        <v>29</v>
      </c>
      <c r="AD19" s="323"/>
      <c r="AE19" s="324"/>
      <c r="AF19" s="325"/>
      <c r="AG19" s="182" t="s">
        <v>29</v>
      </c>
      <c r="AH19" s="174"/>
      <c r="AI19" s="174"/>
      <c r="AJ19" s="174"/>
      <c r="AK19" s="84" t="s">
        <v>29</v>
      </c>
      <c r="AL19" s="88"/>
      <c r="AO19" s="13"/>
      <c r="AP19" s="13"/>
    </row>
    <row r="20" spans="1:42" ht="33.75" customHeight="1" x14ac:dyDescent="0.2">
      <c r="A20" s="8" t="s">
        <v>20</v>
      </c>
      <c r="B20" s="80" t="s">
        <v>47</v>
      </c>
      <c r="C20" s="15" t="s">
        <v>50</v>
      </c>
      <c r="D20" s="113">
        <v>289.23833333333334</v>
      </c>
      <c r="E20" s="116">
        <v>259.50700000000001</v>
      </c>
      <c r="F20" s="117">
        <v>-29.731333333333339</v>
      </c>
      <c r="G20" s="114"/>
      <c r="H20" s="115">
        <v>289.23833333333334</v>
      </c>
      <c r="I20" s="116">
        <v>267.22199999999998</v>
      </c>
      <c r="J20" s="117">
        <v>-22.016333333333364</v>
      </c>
      <c r="K20" s="114"/>
      <c r="L20" s="115">
        <v>273.39999999999998</v>
      </c>
      <c r="M20" s="116"/>
      <c r="N20" s="117"/>
      <c r="O20" s="114"/>
      <c r="P20" s="334">
        <v>272.19620030090954</v>
      </c>
      <c r="Q20" s="334">
        <v>344.226</v>
      </c>
      <c r="R20" s="334">
        <f>Q20-P20</f>
        <v>72.029799699090461</v>
      </c>
      <c r="S20" s="334"/>
      <c r="T20" s="334">
        <v>289.23833333333334</v>
      </c>
      <c r="U20" s="335" t="s">
        <v>29</v>
      </c>
      <c r="V20" s="335" t="s">
        <v>29</v>
      </c>
      <c r="W20" s="301"/>
      <c r="X20" s="336"/>
      <c r="Y20" s="337" t="s">
        <v>29</v>
      </c>
      <c r="Z20" s="335" t="s">
        <v>29</v>
      </c>
      <c r="AA20" s="306"/>
      <c r="AB20" s="338"/>
      <c r="AC20" s="339" t="s">
        <v>29</v>
      </c>
      <c r="AD20" s="323"/>
      <c r="AE20" s="340"/>
      <c r="AF20" s="341"/>
      <c r="AG20" s="183" t="s">
        <v>29</v>
      </c>
      <c r="AH20" s="175"/>
      <c r="AI20" s="175"/>
      <c r="AJ20" s="175"/>
      <c r="AK20" s="85" t="s">
        <v>29</v>
      </c>
      <c r="AL20" s="88"/>
      <c r="AO20" s="13"/>
      <c r="AP20" s="13"/>
    </row>
    <row r="21" spans="1:42" ht="15.75" x14ac:dyDescent="0.2">
      <c r="A21" s="7" t="s">
        <v>21</v>
      </c>
      <c r="B21" s="86" t="s">
        <v>48</v>
      </c>
      <c r="C21" s="17" t="s">
        <v>41</v>
      </c>
      <c r="D21" s="118">
        <v>1029.4709270000001</v>
      </c>
      <c r="E21" s="119">
        <v>909.36550799999998</v>
      </c>
      <c r="F21" s="120">
        <v>-120.1054190000001</v>
      </c>
      <c r="G21" s="121"/>
      <c r="H21" s="122">
        <v>1029.4709270000001</v>
      </c>
      <c r="I21" s="119">
        <v>1027.2066750000001</v>
      </c>
      <c r="J21" s="120">
        <v>-2.2642519999999422</v>
      </c>
      <c r="K21" s="121"/>
      <c r="L21" s="122">
        <v>973.3</v>
      </c>
      <c r="M21" s="119"/>
      <c r="N21" s="120"/>
      <c r="O21" s="121"/>
      <c r="P21" s="342">
        <v>968.81375099999991</v>
      </c>
      <c r="Q21" s="342">
        <v>908.01932290000002</v>
      </c>
      <c r="R21" s="342">
        <f>Q21-P21</f>
        <v>-60.794428099999891</v>
      </c>
      <c r="S21" s="342"/>
      <c r="T21" s="342">
        <v>1029.4709270000001</v>
      </c>
      <c r="U21" s="343" t="s">
        <v>29</v>
      </c>
      <c r="V21" s="343" t="s">
        <v>29</v>
      </c>
      <c r="W21" s="311"/>
      <c r="X21" s="344"/>
      <c r="Y21" s="345" t="s">
        <v>29</v>
      </c>
      <c r="Z21" s="343" t="s">
        <v>29</v>
      </c>
      <c r="AA21" s="318"/>
      <c r="AB21" s="346"/>
      <c r="AC21" s="347" t="s">
        <v>29</v>
      </c>
      <c r="AD21" s="348"/>
      <c r="AE21" s="349"/>
      <c r="AF21" s="350"/>
      <c r="AG21" s="184" t="s">
        <v>29</v>
      </c>
      <c r="AH21" s="176"/>
      <c r="AI21" s="176"/>
      <c r="AJ21" s="176"/>
      <c r="AK21" s="87" t="s">
        <v>29</v>
      </c>
      <c r="AL21" s="88"/>
      <c r="AO21" s="13"/>
      <c r="AP21" s="14"/>
    </row>
    <row r="22" spans="1:42" ht="19.5" customHeight="1" x14ac:dyDescent="0.2"/>
  </sheetData>
  <mergeCells count="35">
    <mergeCell ref="A1:AK1"/>
    <mergeCell ref="AG2:AK2"/>
    <mergeCell ref="B2:B5"/>
    <mergeCell ref="A2:A5"/>
    <mergeCell ref="C2:C5"/>
    <mergeCell ref="AC4:AD4"/>
    <mergeCell ref="D2:AB2"/>
    <mergeCell ref="D3:T3"/>
    <mergeCell ref="D4:E4"/>
    <mergeCell ref="F4:F5"/>
    <mergeCell ref="G4:G5"/>
    <mergeCell ref="H4:I4"/>
    <mergeCell ref="U3:AK3"/>
    <mergeCell ref="O4:O5"/>
    <mergeCell ref="B18:AK18"/>
    <mergeCell ref="AE4:AE5"/>
    <mergeCell ref="AF4:AF5"/>
    <mergeCell ref="J4:J5"/>
    <mergeCell ref="K4:K5"/>
    <mergeCell ref="U4:V4"/>
    <mergeCell ref="W4:W5"/>
    <mergeCell ref="X4:X5"/>
    <mergeCell ref="Y4:Z4"/>
    <mergeCell ref="AA4:AA5"/>
    <mergeCell ref="AB4:AB5"/>
    <mergeCell ref="L4:M4"/>
    <mergeCell ref="N4:N5"/>
    <mergeCell ref="AG4:AH4"/>
    <mergeCell ref="AI4:AI5"/>
    <mergeCell ref="AJ4:AJ5"/>
    <mergeCell ref="B7:AK7"/>
    <mergeCell ref="B14:AK14"/>
    <mergeCell ref="P4:Q4"/>
    <mergeCell ref="R4:R5"/>
    <mergeCell ref="S4:S5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2023-03-28T00:31:58Z</cp:lastPrinted>
  <dcterms:created xsi:type="dcterms:W3CDTF">1996-10-08T23:32:33Z</dcterms:created>
  <dcterms:modified xsi:type="dcterms:W3CDTF">2023-05-24T00:03:47Z</dcterms:modified>
</cp:coreProperties>
</file>