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180" yWindow="855" windowWidth="13725" windowHeight="11760" tabRatio="830" activeTab="3"/>
  </bookViews>
  <sheets>
    <sheet name="раздел 1" sheetId="29" r:id="rId1"/>
    <sheet name="раздел 2" sheetId="30" r:id="rId2"/>
    <sheet name="раздел 3" sheetId="26" r:id="rId3"/>
    <sheet name="раздел 4" sheetId="33" r:id="rId4"/>
    <sheet name="раздел 5" sheetId="3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lekBase">[2]PP_elektro!$A$3:$K$603</definedName>
    <definedName name="GBTSM.XLS">#REF!</definedName>
    <definedName name="Gost">[1]ИД!$B$545:$B$549</definedName>
    <definedName name="idt">[3]ID_Otopl!$C$4:$AK$45</definedName>
    <definedName name="napr">[1]ИД!$D$710:$D$735</definedName>
    <definedName name="Print_Area">#REF!</definedName>
    <definedName name="ProchBase">[4]PP_prochie!$A$3:$N$603</definedName>
    <definedName name="StokiBase">[2]PP_stoki!$A$3:$O$603</definedName>
    <definedName name="SvalkaBase">[2]PP_svalka!$A$3:$M$603</definedName>
    <definedName name="tar">[1]ИД!$B$601:$B$607</definedName>
    <definedName name="TboBase">[2]PP_tbo!$A$3:$N$603</definedName>
    <definedName name="TeploBase">[2]PP_otopl!$A$3:$J$603</definedName>
    <definedName name="VodaBase">'[2]PP Voda'!$A$3:$W$603</definedName>
    <definedName name="анализы">[5]БАЗА!$A$67:$A$80</definedName>
    <definedName name="аэ">#REF!</definedName>
    <definedName name="_xlnm.Database">#REF!</definedName>
    <definedName name="бд">'[6]От табл 11'!#REF!</definedName>
    <definedName name="бф">#REF!</definedName>
    <definedName name="вариант">[7]все!$B$188:$B$191</definedName>
    <definedName name="вариант_расчета_код">[8]Настройка!$C$3</definedName>
    <definedName name="Варианты">[7]База!#REF!</definedName>
    <definedName name="взносы">#REF!</definedName>
    <definedName name="вид_тарифа">[7]разное!$C$90:$C$91</definedName>
    <definedName name="вид_тарифа_1">[7]разное!$C$95:$C$96</definedName>
    <definedName name="Внутрицеховые">[7]Основ.показ.!#REF!</definedName>
    <definedName name="вс">#REF!</definedName>
    <definedName name="всестатьи">[9]разное!$C$63:$C$77</definedName>
    <definedName name="втот">#REF!</definedName>
    <definedName name="Гараж">[7]все!$B$27:$B$33</definedName>
    <definedName name="год">[8]Настройка!$B$1</definedName>
    <definedName name="данет">[10]ИСХДАННЫЕ!$V$196:$V$197</definedName>
    <definedName name="данные">[11]данные!$A$171:$E$197</definedName>
    <definedName name="двор">[12]нраб!$B$86:$F$89</definedName>
    <definedName name="двот">[12]тарифы!$B$40:$E$40</definedName>
    <definedName name="диам">[7]все!$D$45:$D$65</definedName>
    <definedName name="диаметр">[13]все!$D$45:$D$65</definedName>
    <definedName name="диаметр2">[10]НОРМЫ!$A$381:$A$404</definedName>
    <definedName name="диаметры">[10]НОРМЫ!$A$28:$A$50</definedName>
    <definedName name="дн">[7]все!$B$35:$B$36</definedName>
    <definedName name="до">#REF!</definedName>
    <definedName name="доза">[7]все!$B$182:$B$183</definedName>
    <definedName name="допоборуд">[7]все!$B$101:$B$109</definedName>
    <definedName name="дот">#REF!</definedName>
    <definedName name="ЕСН">#REF!</definedName>
    <definedName name="ЕСН_процент">[8]ФОТ!$D$15</definedName>
    <definedName name="етс">[12]етс!$B$5:$T$15</definedName>
    <definedName name="етс1">#REF!</definedName>
    <definedName name="закл">[14]етс!$A$12:$B$31</definedName>
    <definedName name="защ">[12]нраб!$A$67:$G$85</definedName>
    <definedName name="зон">#REF!</definedName>
    <definedName name="зона">[7]Основ.показ.!#REF!</definedName>
    <definedName name="имя">#REF!</definedName>
    <definedName name="инд">'[12]инд-вода'!$B$2:$O$22</definedName>
    <definedName name="ип">#REF!</definedName>
    <definedName name="ккв">#REF!</definedName>
    <definedName name="ккл">#REF!</definedName>
    <definedName name="ккп">#REF!</definedName>
    <definedName name="ккс">[12]тарифы!$B$127:$E$131</definedName>
    <definedName name="код">[13]все!$B$27:$B$33</definedName>
    <definedName name="котельные">'[15]Исходные данные'!$A$224:$A$245</definedName>
    <definedName name="кпсв">#REF!</definedName>
    <definedName name="крит">'[16]От табл 11'!#REF!</definedName>
    <definedName name="_xlnm.Criteria">#REF!</definedName>
    <definedName name="кс">#REF!</definedName>
    <definedName name="мазут3">[5]БАЗА!$A$40:$A$44</definedName>
    <definedName name="мазут4">[5]БАЗА!$A$45:$A$49</definedName>
    <definedName name="мазут5">[5]БАЗА!$A$50:$A$54</definedName>
    <definedName name="мат">[7]все!$E$43:$P$43</definedName>
    <definedName name="материалтруб">#REF!</definedName>
    <definedName name="мбп">[12]нраб!$A$42:$G$63</definedName>
    <definedName name="мет">#REF!</definedName>
    <definedName name="мо">[13]все!$AY$40:$AY$59</definedName>
    <definedName name="МчасВод">[7]База!#REF!</definedName>
    <definedName name="МчасКан">[7]База!#REF!</definedName>
    <definedName name="назнач">[7]все!$B$114:$B$117</definedName>
    <definedName name="наименование_организации">[8]Настройка!$B$12</definedName>
    <definedName name="нвс">#REF!</definedName>
    <definedName name="ндс">[7]разное!$C$2:$C$3</definedName>
    <definedName name="нормы">[7]Основ.показ.!#REF!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2'!$A$1:$W$31</definedName>
    <definedName name="_xlnm.Print_Area" localSheetId="3">'раздел 4'!$A$1:$O$6</definedName>
    <definedName name="_xlnm.Print_Area" localSheetId="4">'раздел 5'!$A$1:$S$21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[12]тарифы!$B$133:$E$139</definedName>
    <definedName name="орпа">#REF!</definedName>
    <definedName name="орэ">#REF!</definedName>
    <definedName name="от">[14]етс!$A$12:$B$31</definedName>
    <definedName name="отоп">[17]отоп!#REF!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[7]все!$B$114:$B$117</definedName>
    <definedName name="причины">[18]разное!$C$51:$C$68</definedName>
    <definedName name="прнпо">#REF!</definedName>
    <definedName name="прог">#REF!</definedName>
    <definedName name="промывка">[13]все!$B$171:$B$172</definedName>
    <definedName name="процент">#REF!</definedName>
    <definedName name="пф">#REF!</definedName>
    <definedName name="р">#REF!</definedName>
    <definedName name="раб">'[12]Парам (2)'!$B$5:$P$83</definedName>
    <definedName name="разрадКан">[7]Нормативы!$D$600:$F$600</definedName>
    <definedName name="разрядВ">[7]Нормативы!$D$539:$F$539</definedName>
    <definedName name="Сбросы">[7]База!$C$141:$C$285</definedName>
    <definedName name="Свод1">#REF!</definedName>
    <definedName name="сго">#REF!</definedName>
    <definedName name="сети">[7]разное!$C$98:$C$99</definedName>
    <definedName name="со">#REF!</definedName>
    <definedName name="СобЖКУ">[7]Основ.показ.!#REF!</definedName>
    <definedName name="спец">[12]нраб!$A$4:$G$38</definedName>
    <definedName name="ст">[13]все!$B$38:$B$39</definedName>
    <definedName name="стадиипроцесса">[7]все!$B$19:$B$24</definedName>
    <definedName name="статьи">[18]разное!$C$70:$C$84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[7]разное!#REF!</definedName>
    <definedName name="тарифыЖКУ">[7]Основ.показ.!#REF!</definedName>
    <definedName name="тем">[19]от!$B$4:$M$29</definedName>
    <definedName name="тип">[10]НОРМЫ!$H$551:$H$552</definedName>
    <definedName name="топливо">[10]НОРМЫ!$A$320:$A$330</definedName>
    <definedName name="трубы">[13]все!$E$43:$P$43</definedName>
    <definedName name="уваж">[7]разное!$C$36:$C$37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[16]тарифы!#REF!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[10]НОРМЫ!$B$117:$B$119</definedName>
    <definedName name="хзв">#REF!</definedName>
    <definedName name="хл">#REF!</definedName>
    <definedName name="эксп">#REF!</definedName>
    <definedName name="ЭЦВ">[20]насосы!$B$26:$B$269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" i="31" l="1"/>
  <c r="V6" i="31"/>
  <c r="W6" i="31"/>
  <c r="T6" i="31"/>
  <c r="V21" i="31"/>
  <c r="V20" i="31"/>
  <c r="U19" i="31"/>
  <c r="T19" i="31"/>
  <c r="V17" i="31"/>
  <c r="V16" i="31"/>
  <c r="U15" i="31"/>
  <c r="V15" i="31" s="1"/>
  <c r="T15" i="31"/>
  <c r="V13" i="31"/>
  <c r="V12" i="31"/>
  <c r="U11" i="31"/>
  <c r="V11" i="31" s="1"/>
  <c r="T11" i="31"/>
  <c r="V10" i="31"/>
  <c r="V9" i="31"/>
  <c r="U8" i="31"/>
  <c r="V8" i="31" s="1"/>
  <c r="T8" i="31"/>
  <c r="E5" i="33"/>
  <c r="F5" i="33"/>
  <c r="G5" i="33"/>
  <c r="H5" i="33"/>
  <c r="I5" i="33"/>
  <c r="J5" i="33"/>
  <c r="K5" i="33"/>
  <c r="L5" i="33"/>
  <c r="M5" i="33"/>
  <c r="N5" i="33" s="1"/>
  <c r="O5" i="33" s="1"/>
  <c r="V19" i="31" l="1"/>
  <c r="W27" i="30" l="1"/>
  <c r="V27" i="30"/>
  <c r="U27" i="30"/>
  <c r="T27" i="30"/>
  <c r="W24" i="30"/>
  <c r="V24" i="30"/>
  <c r="U24" i="30"/>
  <c r="T24" i="30"/>
  <c r="W23" i="30"/>
  <c r="W22" i="30"/>
  <c r="W21" i="30"/>
  <c r="W20" i="30"/>
  <c r="W19" i="30" s="1"/>
  <c r="V19" i="30"/>
  <c r="U19" i="30"/>
  <c r="T19" i="30"/>
  <c r="W16" i="30"/>
  <c r="W15" i="30"/>
  <c r="W18" i="30" s="1"/>
  <c r="V15" i="30"/>
  <c r="V31" i="30" s="1"/>
  <c r="U15" i="30"/>
  <c r="U18" i="30" s="1"/>
  <c r="T15" i="30"/>
  <c r="T18" i="30" s="1"/>
  <c r="W13" i="30"/>
  <c r="W12" i="30" s="1"/>
  <c r="V12" i="30"/>
  <c r="U12" i="30"/>
  <c r="T12" i="30"/>
  <c r="W10" i="30"/>
  <c r="W9" i="30"/>
  <c r="V9" i="30"/>
  <c r="U9" i="30"/>
  <c r="T9" i="30"/>
  <c r="T31" i="30" l="1"/>
  <c r="V18" i="30"/>
  <c r="U31" i="30"/>
  <c r="W31" i="30" s="1"/>
  <c r="P21" i="31" l="1"/>
  <c r="P20" i="31" s="1"/>
  <c r="Q15" i="31"/>
  <c r="P15" i="31"/>
  <c r="Q11" i="31"/>
  <c r="P11" i="31"/>
  <c r="P10" i="31"/>
  <c r="Q9" i="31"/>
  <c r="Q10" i="31" s="1"/>
  <c r="P8" i="31"/>
  <c r="S27" i="30"/>
  <c r="R27" i="30"/>
  <c r="Q27" i="30"/>
  <c r="S24" i="30"/>
  <c r="R24" i="30"/>
  <c r="Q24" i="30"/>
  <c r="S23" i="30"/>
  <c r="S22" i="30"/>
  <c r="S21" i="30"/>
  <c r="S20" i="30"/>
  <c r="S19" i="30"/>
  <c r="R19" i="30"/>
  <c r="Q19" i="30"/>
  <c r="S16" i="30"/>
  <c r="S13" i="30"/>
  <c r="S12" i="30" s="1"/>
  <c r="R12" i="30"/>
  <c r="Q12" i="30"/>
  <c r="S10" i="30"/>
  <c r="S9" i="30" s="1"/>
  <c r="S15" i="30" s="1"/>
  <c r="S18" i="30" s="1"/>
  <c r="R9" i="30"/>
  <c r="R15" i="30" s="1"/>
  <c r="Q9" i="30"/>
  <c r="Q15" i="30" s="1"/>
  <c r="Q21" i="31" l="1"/>
  <c r="Q20" i="31" s="1"/>
  <c r="Q8" i="31"/>
  <c r="Q31" i="30"/>
  <c r="Q18" i="30"/>
  <c r="R31" i="30"/>
  <c r="R18" i="30"/>
  <c r="M6" i="33"/>
  <c r="S31" i="30" l="1"/>
  <c r="H11" i="26"/>
  <c r="H10" i="26"/>
  <c r="H9" i="26"/>
  <c r="H8" i="26"/>
  <c r="H7" i="26"/>
  <c r="H6" i="26"/>
  <c r="H12" i="26"/>
  <c r="G13" i="26" l="1"/>
  <c r="H13" i="26" s="1"/>
  <c r="J21" i="31" l="1"/>
  <c r="J20" i="31"/>
  <c r="J17" i="31"/>
  <c r="J16" i="31"/>
  <c r="J13" i="31"/>
  <c r="J12" i="31"/>
  <c r="I11" i="31" l="1"/>
  <c r="I15" i="31"/>
  <c r="J13" i="30"/>
  <c r="I13" i="30"/>
  <c r="H27" i="30" l="1"/>
  <c r="H24" i="30"/>
  <c r="H19" i="30"/>
  <c r="H13" i="30"/>
  <c r="H12" i="30" s="1"/>
  <c r="H9" i="30"/>
  <c r="H15" i="30" s="1"/>
  <c r="H18" i="30" s="1"/>
  <c r="H31" i="30" l="1"/>
  <c r="E11" i="31" l="1"/>
  <c r="F20" i="31" l="1"/>
  <c r="F17" i="31"/>
  <c r="F16" i="31"/>
  <c r="F13" i="31" l="1"/>
  <c r="F12" i="31"/>
  <c r="D15" i="31" l="1"/>
  <c r="F15" i="31" s="1"/>
  <c r="F13" i="30"/>
  <c r="E13" i="30"/>
  <c r="D21" i="31" l="1"/>
  <c r="F21" i="31" s="1"/>
  <c r="D19" i="31"/>
  <c r="H15" i="31"/>
  <c r="J15" i="31" s="1"/>
  <c r="H11" i="31"/>
  <c r="J11" i="31" s="1"/>
  <c r="D11" i="31"/>
  <c r="F11" i="31" s="1"/>
  <c r="H8" i="31"/>
  <c r="J8" i="31" s="1"/>
  <c r="D8" i="31"/>
  <c r="B6" i="31"/>
  <c r="C6" i="31" s="1"/>
  <c r="D6" i="31" s="1"/>
  <c r="B5" i="33"/>
  <c r="C5" i="33" s="1"/>
  <c r="D5" i="33" s="1"/>
  <c r="F19" i="31" l="1"/>
  <c r="H19" i="31"/>
  <c r="J19" i="31" s="1"/>
  <c r="K27" i="30" l="1"/>
  <c r="J27" i="30"/>
  <c r="I27" i="30"/>
  <c r="G27" i="30"/>
  <c r="F27" i="30"/>
  <c r="E27" i="30"/>
  <c r="D27" i="30"/>
  <c r="K24" i="30"/>
  <c r="J24" i="30"/>
  <c r="I24" i="30"/>
  <c r="G24" i="30"/>
  <c r="F24" i="30"/>
  <c r="E24" i="30"/>
  <c r="D24" i="30"/>
  <c r="K23" i="30"/>
  <c r="G23" i="30"/>
  <c r="K22" i="30"/>
  <c r="G22" i="30"/>
  <c r="K21" i="30"/>
  <c r="G21" i="30"/>
  <c r="K20" i="30"/>
  <c r="G20" i="30"/>
  <c r="J19" i="30"/>
  <c r="I19" i="30"/>
  <c r="F19" i="30"/>
  <c r="E19" i="30"/>
  <c r="D19" i="30"/>
  <c r="K16" i="30"/>
  <c r="G16" i="30"/>
  <c r="K13" i="30"/>
  <c r="G13" i="30"/>
  <c r="G12" i="30" s="1"/>
  <c r="D13" i="30"/>
  <c r="D12" i="30" s="1"/>
  <c r="K12" i="30"/>
  <c r="J12" i="30"/>
  <c r="I12" i="30"/>
  <c r="F12" i="30"/>
  <c r="E12" i="30"/>
  <c r="K10" i="30"/>
  <c r="K9" i="30" s="1"/>
  <c r="G10" i="30"/>
  <c r="G9" i="30" s="1"/>
  <c r="E9" i="31" s="1"/>
  <c r="J9" i="30"/>
  <c r="J15" i="30" s="1"/>
  <c r="I9" i="30"/>
  <c r="I15" i="30" s="1"/>
  <c r="F9" i="30"/>
  <c r="F15" i="30" s="1"/>
  <c r="E9" i="30"/>
  <c r="E15" i="30" s="1"/>
  <c r="D9" i="30"/>
  <c r="U7" i="30"/>
  <c r="V7" i="30" s="1"/>
  <c r="W7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K15" i="30" l="1"/>
  <c r="I9" i="31"/>
  <c r="K19" i="30"/>
  <c r="E10" i="31"/>
  <c r="F10" i="31" s="1"/>
  <c r="F9" i="31"/>
  <c r="K18" i="30"/>
  <c r="J18" i="30"/>
  <c r="J31" i="30"/>
  <c r="G15" i="30"/>
  <c r="G18" i="30" s="1"/>
  <c r="D15" i="30"/>
  <c r="D18" i="30" s="1"/>
  <c r="G19" i="30"/>
  <c r="E18" i="30"/>
  <c r="E31" i="30"/>
  <c r="I31" i="30"/>
  <c r="K31" i="30" s="1"/>
  <c r="I18" i="30"/>
  <c r="F31" i="30"/>
  <c r="F18" i="30"/>
  <c r="D31" i="30"/>
  <c r="I10" i="31" l="1"/>
  <c r="J10" i="31" s="1"/>
  <c r="J9" i="31"/>
  <c r="E8" i="31"/>
  <c r="F8" i="31" s="1"/>
  <c r="G31" i="30"/>
  <c r="D13" i="26" l="1"/>
  <c r="F27" i="26" l="1"/>
  <c r="G27" i="26" s="1"/>
  <c r="F19" i="26"/>
  <c r="G19" i="26" s="1"/>
  <c r="F5" i="26"/>
  <c r="G5" i="26" s="1"/>
</calcChain>
</file>

<file path=xl/sharedStrings.xml><?xml version="1.0" encoding="utf-8"?>
<sst xmlns="http://schemas.openxmlformats.org/spreadsheetml/2006/main" count="309" uniqueCount="154">
  <si>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</si>
  <si>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</si>
  <si>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</si>
  <si>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</si>
  <si>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</si>
  <si>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</si>
  <si>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</si>
  <si>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</si>
  <si>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</si>
  <si>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</si>
  <si>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</si>
  <si>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Единица измерения</t>
  </si>
  <si>
    <t>Величина показателя</t>
  </si>
  <si>
    <t>1.1</t>
  </si>
  <si>
    <t>1.2</t>
  </si>
  <si>
    <t>2.1</t>
  </si>
  <si>
    <t>ед./км</t>
  </si>
  <si>
    <t>3.1</t>
  </si>
  <si>
    <t>3.2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</si>
  <si>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</si>
  <si>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</si>
  <si>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</si>
  <si>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№    п/п</t>
  </si>
  <si>
    <t xml:space="preserve">Наименование показателей   </t>
  </si>
  <si>
    <t>Единицы измерения</t>
  </si>
  <si>
    <t>куб.м</t>
  </si>
  <si>
    <t>* План мероприятий, направленных на улучшение качества очистки сточных вод, организацией не представлен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</si>
  <si>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</si>
  <si>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* План мероприятий по энергосбережению и повышению энергетической эффективности, организацией не представлен</t>
  </si>
  <si>
    <t>* План мероприятий по ремонту объектов централизованных систем водоотведения организацией не представлен</t>
  </si>
  <si>
    <t>Показатели производственной деятельности</t>
  </si>
  <si>
    <t>I</t>
  </si>
  <si>
    <t>ед.</t>
  </si>
  <si>
    <t>1</t>
  </si>
  <si>
    <t>2.2</t>
  </si>
  <si>
    <t>II</t>
  </si>
  <si>
    <t>км</t>
  </si>
  <si>
    <t>2</t>
  </si>
  <si>
    <t>тыс.куб.м</t>
  </si>
  <si>
    <t>Значение показателя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</si>
  <si>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</si>
  <si>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</si>
  <si>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</si>
  <si>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</si>
  <si>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количество аварий и засоров на канализационных сетях</t>
  </si>
  <si>
    <t>протяженность канализационных сетей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</si>
  <si>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</si>
  <si>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</si>
  <si>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</si>
  <si>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</si>
  <si>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</si>
  <si>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</si>
  <si>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</si>
  <si>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</si>
  <si>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</si>
  <si>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</si>
  <si>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</si>
  <si>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</si>
  <si>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</si>
  <si>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</si>
  <si>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</si>
  <si>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</si>
  <si>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</si>
  <si>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</si>
  <si>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</si>
  <si>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</si>
  <si>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</si>
  <si>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</si>
  <si>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</si>
  <si>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</si>
  <si>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</si>
  <si>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</si>
  <si>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</si>
  <si>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</si>
  <si>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</si>
  <si>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</si>
  <si>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</si>
  <si>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</si>
  <si>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</si>
  <si>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</si>
  <si>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</si>
  <si>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</si>
  <si>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</si>
  <si>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</si>
  <si>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</si>
  <si>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</si>
  <si>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</si>
  <si>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</si>
  <si>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</si>
  <si>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</si>
  <si>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</si>
  <si>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объем сточных вод, прошедших очистку</t>
  </si>
  <si>
    <t>сбросы сточных вод в пределах нормативов и лимитов</t>
  </si>
  <si>
    <t>4.</t>
  </si>
  <si>
    <t>Объем обезвоженного осадка сточных вод</t>
  </si>
  <si>
    <t>5.</t>
  </si>
  <si>
    <t>Сброшенные воды без очистки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</si>
  <si>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</si>
  <si>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водоотведения*</t>
    </r>
  </si>
  <si>
    <t xml:space="preserve">ПЛАН </t>
  </si>
  <si>
    <t>ФАКТ</t>
  </si>
  <si>
    <t>Средства на реализацию мероприятия, тыс.руб.</t>
  </si>
  <si>
    <t>3.2. Мероприятия, направленные на улучшение качества очистки сточных вод*</t>
  </si>
  <si>
    <t>3.3. Мероприятия по энергосбережению и повышению энергетической эффективности*</t>
  </si>
  <si>
    <t>Раздел 2. Баланс водоотведения</t>
  </si>
  <si>
    <t>2019 год</t>
  </si>
  <si>
    <t>2020 год</t>
  </si>
  <si>
    <t>2021 год</t>
  </si>
  <si>
    <t>2022 год</t>
  </si>
  <si>
    <t>2023 год</t>
  </si>
  <si>
    <t>городского</t>
  </si>
  <si>
    <t>сельского</t>
  </si>
  <si>
    <t>участок Мыс Шмидта-Рыркайпий</t>
  </si>
  <si>
    <t>Раздел 4. Объем финансовых потребностей, необходимых для реализации производственной программы</t>
  </si>
  <si>
    <t>Объем финансовых потребностей</t>
  </si>
  <si>
    <t>ПЛАН</t>
  </si>
  <si>
    <t>Раздел 5. Плановые показатели надежности, качества, энергетической эффективности объектов централизованных систем водоотведения</t>
  </si>
  <si>
    <t>№ п/п</t>
  </si>
  <si>
    <t>Участок Мыс Шмидта-Рыркайпий</t>
  </si>
  <si>
    <t>показатель надежности и бесперебойности централизованной системы водоотведения</t>
  </si>
  <si>
    <t>III</t>
  </si>
  <si>
    <t>Показатели эффективности использования ресурсов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</si>
  <si>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</si>
  <si>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кВт.ч/ куб.м</t>
  </si>
  <si>
    <t>общее количество электрической энергии, потребляемой в технологическом процессе транспортировки сточных вод</t>
  </si>
  <si>
    <t>тыс.кВт.ч</t>
  </si>
  <si>
    <t>общий объем транспортируемых сточных вод</t>
  </si>
  <si>
    <t>Отклонение 
(- не использовано, + перерасход)</t>
  </si>
  <si>
    <t>Причины отклонения</t>
  </si>
  <si>
    <t xml:space="preserve">Отклонение </t>
  </si>
  <si>
    <t>Насосы отключены. Транспортировка сточных вод осуществляется самотеком</t>
  </si>
  <si>
    <t>Руководитель организации</t>
  </si>
  <si>
    <t>(должность)</t>
  </si>
  <si>
    <t>(ФИО, подпись)</t>
  </si>
  <si>
    <t>Буров Андрей Александрович</t>
  </si>
  <si>
    <t>Ремонт сети ВО  на участке ТК21-ТК21/2 по ул.Транспортная 18 в с.Рыркайпий</t>
  </si>
  <si>
    <t>Ремонт сети ВО на участке ТК9-ТК9/1 по ул.Строительная 9 в с.Рыркайпий</t>
  </si>
  <si>
    <t>Ремонт сети ВО на участке ТК8-ТК8/3 по ул.Строительная 7 в с.Рыркайпий</t>
  </si>
  <si>
    <t>Ремонт сети ВО на участке ТК7-ТК7/2 по ул.Строительная 5 в с.Рыркайпий</t>
  </si>
  <si>
    <t xml:space="preserve">
Ремонт сети ВО на участке ТК6/1-ввод в МКД по ул.Строительная 3 в с.Рыркайпий</t>
  </si>
  <si>
    <t>Ремонт сети ВО на участке ТК6/2-ТК6/5 по ул.Строительная 1 в с.Рыркайпий</t>
  </si>
  <si>
    <t xml:space="preserve">
Ремонт сети ВО на участке ТК5-ТК5/4 по ул.Строительная 4 в  с.Рыркайпий</t>
  </si>
  <si>
    <t xml:space="preserve">
Работы предусмотрены планом мероприятий по подготовке объектов МУП ЖКХ "Иультинское" к эксплуатации в осенне-зимний период 2021-2022 годов. Договор с АО "ЧТК" №01-09/21 от 18.10.2021по замене сетей ХВС и водоотведения в с.Рыркайпий, акты о приёмке выполненных работ от 21.11.21 № 2-8</t>
  </si>
  <si>
    <t>6.</t>
  </si>
  <si>
    <t>7.</t>
  </si>
  <si>
    <t>В хозяйственном ведении организации находятся канализационные сети протяженностью 3,71 км (пояснительная записка к письму МУП ЖКХ "Иультинское" от 15.05.23 № 01-09/1701)</t>
  </si>
  <si>
    <t>Отклонение вызвано тем, что лабораторные исследования качественного состава сточных вод выполняет ФГУХ "Центр гигиены…" расположенный в г.Эгвекинот. Своевременная доставка образцов исследования является сложной логистической задачей в условиях Крайнего севера. В связи с неблагоприятными погодными условиями в 2022 году часть запланированных исследований доставить к месту проведения анализов не представилось возможным (пояснительная записка к письму МУП ЖКХ "Иультинское" от 15.05.23 № 01-09/1701)</t>
  </si>
  <si>
    <t>В технологическом процессе централизованного водоотведения расхода электрической энергии, потребляемой в ходе транспортировки сточных вод нет. В виду уменьшения приёма сточных вод, насосы ранее участвующие в тхнологическом процессе отключены, транспортировка сточных вод осуществляется безнапорным спосбом (пояснительная записка к письму МУП ЖКХ "Иультинское" от 15.05.23 № 01-09/1701)</t>
  </si>
  <si>
    <t>в сфере водоотведения за 2019-2023 годы</t>
  </si>
  <si>
    <t>МУП ЖКХ «Иультинское»</t>
  </si>
  <si>
    <t>Исключили из технлогического процесса электропотребление. Ранее участвовал спутник-сопровождения в виде греющего кабеля. На текущий момент времени электропотребление в процессе транспортировки сточных вод отсутствует, греющий кабель заменили на трубопроводное тепловое сопровождение</t>
  </si>
  <si>
    <t>ФБУЗ "Центр гигиены и эпидемиологии по ЧАО" с 2023 года не проводит исследования неочищенных сточных вод ввиду отсутствия аккредитации на данный вид услуги. ФБУЗ "Центр гигиены и эпидемиологии по ЧАО" не проводит лабораторные исследования не обеззараженных и не прошедших очистку сточных вод (письмо от 24.01.24 № 87-163)</t>
  </si>
  <si>
    <t>В связи с отсутствием паспортной технической документации на переданные в хозяйственное ведение канализационные сети,подтвердить их протяженность у МУП ЖКХ "Иультинское" не представляется возможным. По данным предприятия в хозяйственном ведении находятся сети водоотведения в количестве - 3,06 км</t>
  </si>
  <si>
    <t>№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</si>
</sst>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/>
    <xf numFmtId="0" fontId="15" fillId="0" borderId="0"/>
    <xf numFmtId="0" fontId="10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5" fillId="0" borderId="0"/>
    <xf numFmtId="9" fontId="14" fillId="0" borderId="0" applyFont="0" applyFill="0" applyBorder="0" applyAlignment="0" applyProtection="0"/>
    <xf numFmtId="0" fontId="21" fillId="0" borderId="0"/>
    <xf numFmtId="0" fontId="5" fillId="0" borderId="0"/>
    <xf numFmtId="0" fontId="22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06">
    <xf numFmtId="0" fontId="0" fillId="0" borderId="0" xfId="0"/>
    <xf numFmtId="0" fontId="7" fillId="0" borderId="0" xfId="2" applyFont="1" applyBorder="1" applyAlignment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1" xfId="2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7" fillId="0" borderId="0" xfId="4" applyFont="1"/>
    <xf numFmtId="0" fontId="11" fillId="0" borderId="1" xfId="4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11" fillId="0" borderId="0" xfId="4" applyFont="1"/>
    <xf numFmtId="0" fontId="7" fillId="0" borderId="1" xfId="2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2" fillId="0" borderId="0" xfId="4" applyFont="1"/>
    <xf numFmtId="0" fontId="7" fillId="0" borderId="0" xfId="2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3" fillId="0" borderId="1" xfId="0" applyFont="1" applyBorder="1"/>
    <xf numFmtId="0" fontId="11" fillId="0" borderId="2" xfId="0" applyFont="1" applyBorder="1" applyAlignment="1">
      <alignment horizontal="center" vertical="center" wrapText="1"/>
    </xf>
    <xf numFmtId="4" fontId="13" fillId="0" borderId="0" xfId="0" applyNumberFormat="1" applyFont="1"/>
    <xf numFmtId="164" fontId="11" fillId="2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11" fillId="0" borderId="1" xfId="0" applyFont="1" applyBorder="1"/>
    <xf numFmtId="0" fontId="7" fillId="0" borderId="6" xfId="2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/>
    </xf>
    <xf numFmtId="165" fontId="7" fillId="0" borderId="1" xfId="2" applyNumberFormat="1" applyFont="1" applyBorder="1" applyAlignment="1">
      <alignment horizontal="center" vertical="center"/>
    </xf>
    <xf numFmtId="0" fontId="16" fillId="0" borderId="5" xfId="0" applyFont="1" applyFill="1" applyBorder="1" applyAlignment="1"/>
    <xf numFmtId="0" fontId="19" fillId="0" borderId="0" xfId="2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38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49" fontId="19" fillId="0" borderId="7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left" vertical="top" wrapText="1"/>
    </xf>
    <xf numFmtId="164" fontId="13" fillId="0" borderId="7" xfId="0" applyNumberFormat="1" applyFont="1" applyFill="1" applyBorder="1" applyAlignment="1">
      <alignment horizontal="center" vertical="top" wrapText="1"/>
    </xf>
    <xf numFmtId="165" fontId="13" fillId="0" borderId="3" xfId="0" applyNumberFormat="1" applyFont="1" applyFill="1" applyBorder="1" applyAlignment="1">
      <alignment horizontal="center" vertical="top" wrapText="1"/>
    </xf>
    <xf numFmtId="165" fontId="13" fillId="0" borderId="8" xfId="0" applyNumberFormat="1" applyFont="1" applyFill="1" applyBorder="1" applyAlignment="1">
      <alignment horizontal="center" vertical="top" wrapText="1"/>
    </xf>
    <xf numFmtId="165" fontId="13" fillId="0" borderId="9" xfId="0" applyNumberFormat="1" applyFont="1" applyFill="1" applyBorder="1" applyAlignment="1">
      <alignment horizontal="center" vertical="top" wrapText="1"/>
    </xf>
    <xf numFmtId="165" fontId="13" fillId="0" borderId="10" xfId="0" applyNumberFormat="1" applyFont="1" applyFill="1" applyBorder="1" applyAlignment="1">
      <alignment horizontal="center" vertical="top" wrapText="1"/>
    </xf>
    <xf numFmtId="165" fontId="13" fillId="0" borderId="27" xfId="0" applyNumberFormat="1" applyFont="1" applyFill="1" applyBorder="1" applyAlignment="1">
      <alignment horizontal="center" vertical="top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Fill="1" applyBorder="1" applyAlignment="1">
      <alignment horizontal="center" vertical="center" wrapText="1"/>
    </xf>
    <xf numFmtId="165" fontId="19" fillId="0" borderId="11" xfId="0" applyNumberFormat="1" applyFont="1" applyFill="1" applyBorder="1" applyAlignment="1">
      <alignment horizontal="center" vertical="center" wrapText="1"/>
    </xf>
    <xf numFmtId="165" fontId="19" fillId="0" borderId="12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Fill="1" applyBorder="1" applyAlignment="1">
      <alignment horizontal="center" vertical="center" wrapText="1"/>
    </xf>
    <xf numFmtId="165" fontId="19" fillId="0" borderId="40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top" wrapText="1"/>
    </xf>
    <xf numFmtId="165" fontId="13" fillId="0" borderId="7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165" fontId="19" fillId="0" borderId="15" xfId="0" applyNumberFormat="1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165" fontId="19" fillId="0" borderId="27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15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65" fontId="13" fillId="0" borderId="27" xfId="0" applyNumberFormat="1" applyFont="1" applyFill="1" applyBorder="1" applyAlignment="1">
      <alignment horizontal="center" vertical="center" wrapText="1"/>
    </xf>
    <xf numFmtId="165" fontId="13" fillId="0" borderId="41" xfId="0" applyNumberFormat="1" applyFont="1" applyFill="1" applyBorder="1" applyAlignment="1">
      <alignment horizontal="center" vertical="center" wrapText="1"/>
    </xf>
    <xf numFmtId="165" fontId="13" fillId="0" borderId="29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left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5" fontId="19" fillId="0" borderId="4" xfId="0" applyNumberFormat="1" applyFont="1" applyFill="1" applyBorder="1" applyAlignment="1">
      <alignment horizontal="center" vertical="center" wrapText="1"/>
    </xf>
    <xf numFmtId="165" fontId="19" fillId="0" borderId="16" xfId="0" applyNumberFormat="1" applyFont="1" applyFill="1" applyBorder="1" applyAlignment="1">
      <alignment horizontal="center" vertical="center" wrapText="1"/>
    </xf>
    <xf numFmtId="165" fontId="19" fillId="0" borderId="17" xfId="0" applyNumberFormat="1" applyFont="1" applyFill="1" applyBorder="1" applyAlignment="1">
      <alignment horizontal="center" vertical="center" wrapText="1"/>
    </xf>
    <xf numFmtId="165" fontId="19" fillId="0" borderId="18" xfId="0" applyNumberFormat="1" applyFont="1" applyFill="1" applyBorder="1" applyAlignment="1">
      <alignment horizontal="center" vertical="center" wrapText="1"/>
    </xf>
    <xf numFmtId="165" fontId="19" fillId="0" borderId="42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/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shrinkToFit="1"/>
    </xf>
    <xf numFmtId="0" fontId="13" fillId="0" borderId="38" xfId="0" applyFont="1" applyBorder="1" applyAlignment="1">
      <alignment vertical="center"/>
    </xf>
    <xf numFmtId="0" fontId="13" fillId="0" borderId="38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43" xfId="0" applyNumberFormat="1" applyFont="1" applyBorder="1" applyAlignment="1">
      <alignment horizontal="center" vertical="center" wrapText="1"/>
    </xf>
    <xf numFmtId="0" fontId="7" fillId="0" borderId="0" xfId="0" applyFont="1"/>
    <xf numFmtId="49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5" applyFont="1" applyBorder="1" applyAlignment="1">
      <alignment horizontal="justify" vertical="top" wrapText="1"/>
    </xf>
    <xf numFmtId="0" fontId="11" fillId="0" borderId="3" xfId="5" applyFont="1" applyBorder="1" applyAlignment="1">
      <alignment horizontal="justify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4" xfId="5" applyFont="1" applyBorder="1" applyAlignment="1">
      <alignment horizontal="justify" vertical="top" wrapText="1"/>
    </xf>
    <xf numFmtId="0" fontId="11" fillId="0" borderId="4" xfId="0" applyFont="1" applyBorder="1" applyAlignment="1">
      <alignment horizontal="center" vertical="center" wrapText="1"/>
    </xf>
    <xf numFmtId="166" fontId="11" fillId="0" borderId="16" xfId="0" applyNumberFormat="1" applyFont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top" wrapText="1"/>
    </xf>
    <xf numFmtId="166" fontId="11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top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2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top" wrapText="1"/>
    </xf>
    <xf numFmtId="164" fontId="11" fillId="0" borderId="16" xfId="0" applyNumberFormat="1" applyFont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1" fillId="0" borderId="29" xfId="0" applyNumberFormat="1" applyFont="1" applyBorder="1" applyAlignment="1">
      <alignment horizontal="center" vertical="center" wrapText="1"/>
    </xf>
    <xf numFmtId="1" fontId="11" fillId="0" borderId="29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66" fontId="11" fillId="0" borderId="31" xfId="0" applyNumberFormat="1" applyFont="1" applyBorder="1" applyAlignment="1">
      <alignment horizontal="center" vertical="center" wrapText="1"/>
    </xf>
    <xf numFmtId="166" fontId="11" fillId="0" borderId="44" xfId="0" applyNumberFormat="1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166" fontId="11" fillId="0" borderId="29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164" fontId="11" fillId="0" borderId="44" xfId="0" applyNumberFormat="1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166" fontId="11" fillId="0" borderId="31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6" fontId="11" fillId="0" borderId="28" xfId="0" applyNumberFormat="1" applyFont="1" applyBorder="1" applyAlignment="1">
      <alignment horizontal="center" vertical="center" wrapText="1"/>
    </xf>
    <xf numFmtId="164" fontId="11" fillId="0" borderId="29" xfId="0" applyNumberFormat="1" applyFont="1" applyFill="1" applyBorder="1" applyAlignment="1">
      <alignment horizontal="center" vertical="center" wrapText="1"/>
    </xf>
    <xf numFmtId="0" fontId="11" fillId="0" borderId="5" xfId="4" applyFont="1" applyBorder="1"/>
    <xf numFmtId="0" fontId="11" fillId="0" borderId="0" xfId="4" applyFont="1" applyAlignment="1">
      <alignment horizontal="center"/>
    </xf>
    <xf numFmtId="164" fontId="11" fillId="0" borderId="46" xfId="0" applyNumberFormat="1" applyFont="1" applyBorder="1" applyAlignment="1">
      <alignment horizontal="center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35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6" fontId="11" fillId="0" borderId="18" xfId="0" applyNumberFormat="1" applyFont="1" applyFill="1" applyBorder="1" applyAlignment="1">
      <alignment horizontal="center" vertical="center" wrapText="1"/>
    </xf>
    <xf numFmtId="166" fontId="11" fillId="0" borderId="44" xfId="0" applyNumberFormat="1" applyFont="1" applyFill="1" applyBorder="1" applyAlignment="1">
      <alignment horizontal="center" vertical="center" wrapText="1"/>
    </xf>
    <xf numFmtId="164" fontId="11" fillId="0" borderId="31" xfId="0" applyNumberFormat="1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5" fontId="19" fillId="0" borderId="11" xfId="0" applyNumberFormat="1" applyFont="1" applyBorder="1" applyAlignment="1">
      <alignment horizontal="center" vertical="center" wrapText="1"/>
    </xf>
    <xf numFmtId="165" fontId="19" fillId="0" borderId="12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9" fillId="0" borderId="14" xfId="0" applyNumberFormat="1" applyFont="1" applyBorder="1" applyAlignment="1">
      <alignment horizontal="center" vertical="center" wrapText="1"/>
    </xf>
    <xf numFmtId="165" fontId="19" fillId="0" borderId="15" xfId="0" applyNumberFormat="1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 wrapText="1"/>
    </xf>
    <xf numFmtId="165" fontId="13" fillId="0" borderId="41" xfId="0" applyNumberFormat="1" applyFont="1" applyBorder="1" applyAlignment="1">
      <alignment horizontal="center" vertical="center" wrapText="1"/>
    </xf>
    <xf numFmtId="165" fontId="19" fillId="0" borderId="16" xfId="0" applyNumberFormat="1" applyFont="1" applyBorder="1" applyAlignment="1">
      <alignment horizontal="center" vertical="center" wrapText="1"/>
    </xf>
    <xf numFmtId="165" fontId="19" fillId="0" borderId="17" xfId="0" applyNumberFormat="1" applyFont="1" applyBorder="1" applyAlignment="1">
      <alignment horizontal="center" vertical="center" wrapText="1"/>
    </xf>
    <xf numFmtId="164" fontId="11" fillId="0" borderId="47" xfId="0" applyNumberFormat="1" applyFont="1" applyBorder="1" applyAlignment="1">
      <alignment horizontal="center" vertical="center" wrapText="1"/>
    </xf>
    <xf numFmtId="164" fontId="11" fillId="0" borderId="48" xfId="0" applyNumberFormat="1" applyFont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 wrapText="1"/>
    </xf>
    <xf numFmtId="1" fontId="11" fillId="0" borderId="49" xfId="0" applyNumberFormat="1" applyFont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166" fontId="11" fillId="0" borderId="50" xfId="0" applyNumberFormat="1" applyFont="1" applyFill="1" applyBorder="1" applyAlignment="1">
      <alignment horizontal="center" vertical="center" wrapText="1"/>
    </xf>
    <xf numFmtId="166" fontId="11" fillId="0" borderId="51" xfId="0" applyNumberFormat="1" applyFont="1" applyBorder="1" applyAlignment="1">
      <alignment horizontal="center" vertical="center" wrapText="1"/>
    </xf>
    <xf numFmtId="164" fontId="11" fillId="0" borderId="48" xfId="0" applyNumberFormat="1" applyFont="1" applyFill="1" applyBorder="1" applyAlignment="1">
      <alignment horizontal="center" vertical="center" wrapText="1"/>
    </xf>
    <xf numFmtId="164" fontId="11" fillId="0" borderId="50" xfId="0" applyNumberFormat="1" applyFont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" fontId="11" fillId="0" borderId="24" xfId="0" applyNumberFormat="1" applyFont="1" applyFill="1" applyBorder="1" applyAlignment="1">
      <alignment horizontal="center" vertical="center" wrapText="1"/>
    </xf>
    <xf numFmtId="166" fontId="11" fillId="0" borderId="9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" fontId="24" fillId="0" borderId="49" xfId="0" applyNumberFormat="1" applyFont="1" applyBorder="1" applyAlignment="1">
      <alignment horizontal="left" vertical="center" wrapText="1"/>
    </xf>
    <xf numFmtId="166" fontId="23" fillId="0" borderId="50" xfId="0" applyNumberFormat="1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47" xfId="0" applyNumberFormat="1" applyFont="1" applyFill="1" applyBorder="1" applyAlignment="1">
      <alignment horizontal="center" vertical="center" wrapText="1"/>
    </xf>
    <xf numFmtId="164" fontId="11" fillId="0" borderId="43" xfId="0" applyNumberFormat="1" applyFont="1" applyFill="1" applyBorder="1" applyAlignment="1">
      <alignment horizontal="center" vertical="center" wrapText="1"/>
    </xf>
    <xf numFmtId="1" fontId="11" fillId="0" borderId="48" xfId="0" applyNumberFormat="1" applyFont="1" applyFill="1" applyBorder="1" applyAlignment="1">
      <alignment horizontal="center" vertical="center" wrapText="1"/>
    </xf>
    <xf numFmtId="1" fontId="11" fillId="0" borderId="49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center" wrapText="1"/>
    </xf>
    <xf numFmtId="164" fontId="11" fillId="0" borderId="26" xfId="0" applyNumberFormat="1" applyFont="1" applyFill="1" applyBorder="1" applyAlignment="1">
      <alignment horizontal="center" vertical="center" wrapText="1"/>
    </xf>
    <xf numFmtId="166" fontId="11" fillId="0" borderId="51" xfId="0" applyNumberFormat="1" applyFont="1" applyFill="1" applyBorder="1" applyAlignment="1">
      <alignment horizontal="center" vertical="center" wrapText="1"/>
    </xf>
    <xf numFmtId="166" fontId="25" fillId="0" borderId="28" xfId="0" applyNumberFormat="1" applyFont="1" applyFill="1" applyBorder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8" fillId="0" borderId="0" xfId="2" applyFont="1" applyAlignment="1">
      <alignment horizontal="center" wrapText="1"/>
    </xf>
    <xf numFmtId="0" fontId="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8" fillId="0" borderId="5" xfId="2" applyFont="1" applyBorder="1" applyAlignment="1">
      <alignment horizontal="left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 shrinkToFit="1"/>
    </xf>
    <xf numFmtId="0" fontId="13" fillId="3" borderId="5" xfId="0" applyFont="1" applyFill="1" applyBorder="1" applyAlignment="1">
      <alignment horizontal="center" vertical="center" wrapText="1" shrinkToFit="1"/>
    </xf>
    <xf numFmtId="0" fontId="13" fillId="3" borderId="35" xfId="0" applyFont="1" applyFill="1" applyBorder="1" applyAlignment="1">
      <alignment horizontal="center" vertical="center" wrapText="1" shrinkToFit="1"/>
    </xf>
    <xf numFmtId="0" fontId="13" fillId="4" borderId="6" xfId="0" applyFont="1" applyFill="1" applyBorder="1" applyAlignment="1">
      <alignment horizontal="center" vertical="center" wrapText="1" shrinkToFit="1"/>
    </xf>
    <xf numFmtId="0" fontId="13" fillId="4" borderId="32" xfId="0" applyFont="1" applyFill="1" applyBorder="1" applyAlignment="1">
      <alignment horizontal="center" vertical="center" wrapText="1" shrinkToFit="1"/>
    </xf>
    <xf numFmtId="0" fontId="13" fillId="4" borderId="33" xfId="0" applyFont="1" applyFill="1" applyBorder="1" applyAlignment="1">
      <alignment horizontal="center" vertical="center" wrapText="1" shrinkToFit="1"/>
    </xf>
    <xf numFmtId="0" fontId="13" fillId="5" borderId="39" xfId="0" applyFont="1" applyFill="1" applyBorder="1" applyAlignment="1">
      <alignment horizontal="center" vertical="center" wrapText="1" shrinkToFit="1"/>
    </xf>
    <xf numFmtId="0" fontId="13" fillId="5" borderId="5" xfId="0" applyFont="1" applyFill="1" applyBorder="1" applyAlignment="1">
      <alignment horizontal="center" vertical="center" wrapText="1" shrinkToFit="1"/>
    </xf>
    <xf numFmtId="0" fontId="13" fillId="5" borderId="35" xfId="0" applyFont="1" applyFill="1" applyBorder="1" applyAlignment="1">
      <alignment horizontal="center" vertical="center" wrapText="1" shrinkToFit="1"/>
    </xf>
    <xf numFmtId="0" fontId="13" fillId="6" borderId="39" xfId="0" applyFont="1" applyFill="1" applyBorder="1" applyAlignment="1">
      <alignment horizontal="center" vertical="center" wrapText="1" shrinkToFit="1"/>
    </xf>
    <xf numFmtId="0" fontId="13" fillId="6" borderId="5" xfId="0" applyFont="1" applyFill="1" applyBorder="1" applyAlignment="1">
      <alignment horizontal="center" vertical="center" wrapText="1" shrinkToFit="1"/>
    </xf>
    <xf numFmtId="0" fontId="13" fillId="6" borderId="35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 wrapText="1" shrinkToFi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32" xfId="2" applyFont="1" applyFill="1" applyBorder="1" applyAlignment="1">
      <alignment horizontal="center" vertical="center" wrapText="1"/>
    </xf>
    <xf numFmtId="0" fontId="13" fillId="0" borderId="33" xfId="2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wrapText="1"/>
    </xf>
    <xf numFmtId="0" fontId="7" fillId="0" borderId="1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32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7" fillId="0" borderId="36" xfId="2" applyFont="1" applyBorder="1" applyAlignment="1">
      <alignment horizontal="left" vertical="center" wrapText="1"/>
    </xf>
    <xf numFmtId="0" fontId="7" fillId="0" borderId="36" xfId="2" applyFont="1" applyBorder="1" applyAlignment="1">
      <alignment horizontal="left" wrapText="1"/>
    </xf>
    <xf numFmtId="0" fontId="7" fillId="0" borderId="0" xfId="2" applyFont="1" applyBorder="1" applyAlignment="1">
      <alignment horizontal="left" wrapText="1"/>
    </xf>
    <xf numFmtId="0" fontId="7" fillId="0" borderId="6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32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1" fontId="25" fillId="0" borderId="52" xfId="0" applyNumberFormat="1" applyFont="1" applyFill="1" applyBorder="1" applyAlignment="1">
      <alignment horizontal="center" vertical="center" wrapText="1"/>
    </xf>
    <xf numFmtId="1" fontId="25" fillId="0" borderId="25" xfId="0" applyNumberFormat="1" applyFont="1" applyFill="1" applyBorder="1" applyAlignment="1">
      <alignment horizontal="center" vertical="center" wrapText="1"/>
    </xf>
    <xf numFmtId="164" fontId="11" fillId="2" borderId="43" xfId="0" applyNumberFormat="1" applyFont="1" applyFill="1" applyBorder="1" applyAlignment="1">
      <alignment horizontal="left" vertical="center" wrapText="1"/>
    </xf>
    <xf numFmtId="164" fontId="11" fillId="2" borderId="45" xfId="0" applyNumberFormat="1" applyFont="1" applyFill="1" applyBorder="1" applyAlignment="1">
      <alignment horizontal="left" vertical="center" wrapText="1"/>
    </xf>
    <xf numFmtId="164" fontId="11" fillId="2" borderId="25" xfId="0" applyNumberFormat="1" applyFont="1" applyFill="1" applyBorder="1" applyAlignment="1">
      <alignment horizontal="left" vertical="center" wrapText="1"/>
    </xf>
    <xf numFmtId="0" fontId="8" fillId="0" borderId="5" xfId="2" applyFont="1" applyBorder="1" applyAlignment="1">
      <alignment horizontal="justify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64" fontId="24" fillId="2" borderId="43" xfId="0" applyNumberFormat="1" applyFont="1" applyFill="1" applyBorder="1" applyAlignment="1">
      <alignment horizontal="left" vertical="center" wrapText="1"/>
    </xf>
    <xf numFmtId="164" fontId="24" fillId="2" borderId="45" xfId="0" applyNumberFormat="1" applyFont="1" applyFill="1" applyBorder="1" applyAlignment="1">
      <alignment horizontal="left" vertical="center" wrapText="1"/>
    </xf>
    <xf numFmtId="164" fontId="24" fillId="2" borderId="25" xfId="0" applyNumberFormat="1" applyFont="1" applyFill="1" applyBorder="1" applyAlignment="1">
      <alignment horizontal="left" vertical="center" wrapText="1"/>
    </xf>
  </cellXfs>
  <cellStyles count="18">
    <cellStyle name="Обычный" xfId="0" builtinId="0"/>
    <cellStyle name="Обычный 2" xfId="1"/>
    <cellStyle name="Обычный 2_ООО Тепловая компания (печора)" xfId="2"/>
    <cellStyle name="Обычный 3" xfId="6"/>
    <cellStyle name="Обычный 3 2" xfId="13"/>
    <cellStyle name="Обычный 3 2 2" xfId="11"/>
    <cellStyle name="Обычный 3 3" xfId="14"/>
    <cellStyle name="Обычный 4" xfId="9"/>
    <cellStyle name="Обычный 5" xfId="3"/>
    <cellStyle name="Обычный 6" xfId="10"/>
    <cellStyle name="Обычный 6 3" xfId="16"/>
    <cellStyle name="Обычный 6 3 2" xfId="15"/>
    <cellStyle name="Обычный 7" xfId="12"/>
    <cellStyle name="Обычный 8" xfId="7"/>
    <cellStyle name="Обычный 9" xfId="17"/>
    <cellStyle name="Обычный_PP_PitWater" xfId="4"/>
    <cellStyle name="Процентный 4" xfId="8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3%20&#1075;&#1086;&#1076;\&#1052;&#1059;&#1055;%20&#1046;&#1050;&#1061;%20&#1048;&#1091;&#1083;&#1100;&#1090;\&#1046;&#1050;&#1061;%20&#1048;&#1091;&#1083;&#1100;&#1090;%20&#1042;&#1054;%202023%20&#1082;&#1086;&#1088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4%20&#1075;&#1086;&#1076;\&#1055;&#1055;%20&#1042;&#1057;%20&#1042;&#1054;%202019-2023\&#1055;&#1055;%20&#1092;&#1072;&#1082;&#1090;%202022\&#1086;&#1090;%20&#1056;&#1054;\&#1048;&#1091;&#1083;&#1100;&#1090;&#1046;&#1050;&#1061;\&#1042;&#1054;%20&#1055;&#1055;%20&#1048;&#1091;&#1083;&#1100;&#1090;%20&#1046;&#1050;&#1061;%202022%20&#1092;&#1072;&#1082;&#1090;%20+&#1079;&#1072;&#1084;&#1077;&#108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 парам"/>
      <sheetName val="индексы"/>
      <sheetName val="Шмидт"/>
      <sheetName val="формула"/>
      <sheetName val="КорШмидт"/>
      <sheetName val="Субс"/>
    </sheetNames>
    <sheetDataSet>
      <sheetData sheetId="0"/>
      <sheetData sheetId="1"/>
      <sheetData sheetId="2">
        <row r="14">
          <cell r="D14">
            <v>33117.021999999997</v>
          </cell>
        </row>
        <row r="106">
          <cell r="I106">
            <v>7249.0128347999998</v>
          </cell>
        </row>
        <row r="113">
          <cell r="I113">
            <v>5.8</v>
          </cell>
        </row>
      </sheetData>
      <sheetData sheetId="3"/>
      <sheetData sheetId="4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Калькуляция"/>
      <sheetName val="20.01 за 2022г"/>
      <sheetName val="90.01.1 за 2022 год"/>
      <sheetName val="91.02 за 2022г"/>
      <sheetName val="Общехозяйственные"/>
      <sheetName val="Общехозяйственные 26.01"/>
      <sheetName val="Распределение 26.01 за 2022г"/>
      <sheetName val="Проценты по займам 2022"/>
      <sheetName val="Резерв по сом. долг."/>
      <sheetName val="Услуги банка 2022"/>
      <sheetName val="Цеховые"/>
      <sheetName val="Субсидия за 2022г"/>
    </sheetNames>
    <sheetDataSet>
      <sheetData sheetId="0" refreshError="1"/>
      <sheetData sheetId="1">
        <row r="9">
          <cell r="S9">
            <v>24289.811000000002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3"/>
  <sheetViews>
    <sheetView zoomScaleNormal="100" workbookViewId="0">
      <selection activeCell="B5" sqref="B5"/>
    </sheetView>
  </sheetViews>
  <sheetFormatPr defaultColWidth="9.140625" defaultRowHeight="15.75" x14ac:dyDescent="0.25"/>
  <cols>
    <col min="1" max="1" width="51.28515625" style="17" customWidth="1"/>
    <col min="2" max="2" width="61.85546875" style="17" customWidth="1"/>
    <col min="3" max="3" width="7" style="17" customWidth="1"/>
    <col min="4" max="4" width="6.7109375" style="17" customWidth="1"/>
    <col min="5" max="16384" width="9.140625" style="17"/>
  </cols>
  <sheetData>
    <row r="1" spans="1:3" s="14" customFormat="1" ht="18.75" x14ac:dyDescent="0.3">
      <c r="A1" s="216" t="s">
        <v>54</v>
      </c>
      <c r="B1" s="216"/>
    </row>
    <row r="2" spans="1:3" s="14" customFormat="1" ht="18.75" x14ac:dyDescent="0.3">
      <c r="A2" s="217" t="s">
        <v>148</v>
      </c>
      <c r="B2" s="217"/>
    </row>
    <row r="3" spans="1:3" s="14" customFormat="1" ht="19.5" customHeight="1" x14ac:dyDescent="0.3">
      <c r="A3" s="218"/>
      <c r="B3" s="219"/>
    </row>
    <row r="4" spans="1:3" s="14" customFormat="1" ht="18.75" customHeight="1" x14ac:dyDescent="0.3">
      <c r="A4" s="220" t="s">
        <v>46</v>
      </c>
      <c r="B4" s="220"/>
    </row>
    <row r="5" spans="1:3" ht="27" customHeight="1" x14ac:dyDescent="0.25">
      <c r="A5" s="15" t="s">
        <v>47</v>
      </c>
      <c r="B5" s="16" t="s">
        <v>149</v>
      </c>
    </row>
    <row r="6" spans="1:3" ht="36" customHeight="1" x14ac:dyDescent="0.25">
      <c r="A6" s="15" t="s">
        <v>48</v>
      </c>
      <c r="B6" s="18" t="s">
        <v>49</v>
      </c>
    </row>
    <row r="7" spans="1:3" ht="38.25" customHeight="1" x14ac:dyDescent="0.25">
      <c r="A7" s="15" t="s">
        <v>50</v>
      </c>
      <c r="B7" s="18" t="s">
        <v>51</v>
      </c>
    </row>
    <row r="8" spans="1:3" ht="27.75" customHeight="1" x14ac:dyDescent="0.25">
      <c r="A8" s="15" t="s">
        <v>52</v>
      </c>
      <c r="B8" s="16" t="s">
        <v>53</v>
      </c>
    </row>
    <row r="9" spans="1:3" s="21" customFormat="1" ht="21.75" customHeight="1" x14ac:dyDescent="0.25">
      <c r="A9" s="19"/>
      <c r="B9" s="20"/>
    </row>
    <row r="10" spans="1:3" x14ac:dyDescent="0.25">
      <c r="A10" s="158" t="s">
        <v>131</v>
      </c>
      <c r="B10" s="158" t="s">
        <v>134</v>
      </c>
    </row>
    <row r="11" spans="1:3" x14ac:dyDescent="0.25">
      <c r="A11" s="159" t="s">
        <v>132</v>
      </c>
      <c r="B11" s="159" t="s">
        <v>133</v>
      </c>
    </row>
    <row r="16" spans="1:3" x14ac:dyDescent="0.25">
      <c r="C16" s="22"/>
    </row>
    <row r="18" spans="1:3" x14ac:dyDescent="0.25">
      <c r="C18" s="23"/>
    </row>
    <row r="21" spans="1:3" s="21" customFormat="1" x14ac:dyDescent="0.25">
      <c r="A21" s="17"/>
      <c r="B21" s="17"/>
      <c r="C21" s="17"/>
    </row>
    <row r="22" spans="1:3" ht="15" customHeight="1" x14ac:dyDescent="0.25"/>
    <row r="23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3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26" sqref="U26"/>
    </sheetView>
  </sheetViews>
  <sheetFormatPr defaultColWidth="9.140625" defaultRowHeight="15" x14ac:dyDescent="0.25"/>
  <cols>
    <col min="1" max="1" width="6.85546875" style="39" customWidth="1"/>
    <col min="2" max="2" width="53" style="39" customWidth="1"/>
    <col min="3" max="3" width="15.140625" style="39" customWidth="1"/>
    <col min="4" max="4" width="13.5703125" style="39" customWidth="1"/>
    <col min="5" max="15" width="11.5703125" style="39" customWidth="1"/>
    <col min="16" max="16" width="11.140625" style="39" customWidth="1"/>
    <col min="17" max="23" width="11.5703125" style="39" customWidth="1"/>
    <col min="24" max="24" width="23.42578125" style="39" customWidth="1"/>
    <col min="25" max="31" width="12.140625" style="39" customWidth="1"/>
    <col min="32" max="16384" width="9.140625" style="39"/>
  </cols>
  <sheetData>
    <row r="1" spans="1:24" ht="19.5" customHeight="1" x14ac:dyDescent="0.3">
      <c r="A1" s="37" t="s">
        <v>104</v>
      </c>
      <c r="B1" s="38"/>
      <c r="C1" s="38"/>
      <c r="D1" s="38"/>
      <c r="E1" s="38"/>
      <c r="F1" s="38"/>
      <c r="G1" s="38"/>
    </row>
    <row r="2" spans="1:24" ht="21" customHeight="1" x14ac:dyDescent="0.25">
      <c r="A2" s="224" t="s">
        <v>22</v>
      </c>
      <c r="B2" s="224" t="s">
        <v>23</v>
      </c>
      <c r="C2" s="224" t="s">
        <v>24</v>
      </c>
      <c r="D2" s="244" t="s">
        <v>30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6"/>
      <c r="X2" s="40"/>
    </row>
    <row r="3" spans="1:24" ht="21" customHeight="1" x14ac:dyDescent="0.25">
      <c r="A3" s="225"/>
      <c r="B3" s="225"/>
      <c r="C3" s="225"/>
      <c r="D3" s="221" t="s">
        <v>112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3"/>
      <c r="X3" s="40"/>
    </row>
    <row r="4" spans="1:24" ht="17.25" customHeight="1" x14ac:dyDescent="0.25">
      <c r="A4" s="225"/>
      <c r="B4" s="225"/>
      <c r="C4" s="225"/>
      <c r="D4" s="230" t="s">
        <v>105</v>
      </c>
      <c r="E4" s="231"/>
      <c r="F4" s="231"/>
      <c r="G4" s="232"/>
      <c r="H4" s="233" t="s">
        <v>106</v>
      </c>
      <c r="I4" s="234"/>
      <c r="J4" s="234"/>
      <c r="K4" s="235"/>
      <c r="L4" s="236" t="s">
        <v>107</v>
      </c>
      <c r="M4" s="237"/>
      <c r="N4" s="237"/>
      <c r="O4" s="238"/>
      <c r="P4" s="239" t="s">
        <v>108</v>
      </c>
      <c r="Q4" s="240"/>
      <c r="R4" s="240"/>
      <c r="S4" s="241"/>
      <c r="T4" s="242" t="s">
        <v>109</v>
      </c>
      <c r="U4" s="242"/>
      <c r="V4" s="242"/>
      <c r="W4" s="243"/>
      <c r="X4" s="40"/>
    </row>
    <row r="5" spans="1:24" ht="18.75" customHeight="1" x14ac:dyDescent="0.25">
      <c r="A5" s="225"/>
      <c r="B5" s="225"/>
      <c r="C5" s="225"/>
      <c r="D5" s="41" t="s">
        <v>55</v>
      </c>
      <c r="E5" s="227" t="s">
        <v>56</v>
      </c>
      <c r="F5" s="228"/>
      <c r="G5" s="229"/>
      <c r="H5" s="41" t="s">
        <v>55</v>
      </c>
      <c r="I5" s="227" t="s">
        <v>56</v>
      </c>
      <c r="J5" s="228"/>
      <c r="K5" s="229"/>
      <c r="L5" s="41" t="s">
        <v>55</v>
      </c>
      <c r="M5" s="227" t="s">
        <v>56</v>
      </c>
      <c r="N5" s="228"/>
      <c r="O5" s="229"/>
      <c r="P5" s="41" t="s">
        <v>55</v>
      </c>
      <c r="Q5" s="227" t="s">
        <v>56</v>
      </c>
      <c r="R5" s="228"/>
      <c r="S5" s="229"/>
      <c r="T5" s="41" t="s">
        <v>55</v>
      </c>
      <c r="U5" s="227" t="s">
        <v>56</v>
      </c>
      <c r="V5" s="228"/>
      <c r="W5" s="228"/>
      <c r="X5" s="40"/>
    </row>
    <row r="6" spans="1:24" ht="18" customHeight="1" x14ac:dyDescent="0.25">
      <c r="A6" s="226"/>
      <c r="B6" s="226"/>
      <c r="C6" s="226"/>
      <c r="D6" s="41" t="s">
        <v>57</v>
      </c>
      <c r="E6" s="41" t="s">
        <v>58</v>
      </c>
      <c r="F6" s="41" t="s">
        <v>59</v>
      </c>
      <c r="G6" s="41" t="s">
        <v>57</v>
      </c>
      <c r="H6" s="41" t="s">
        <v>57</v>
      </c>
      <c r="I6" s="41" t="s">
        <v>58</v>
      </c>
      <c r="J6" s="41" t="s">
        <v>59</v>
      </c>
      <c r="K6" s="41" t="s">
        <v>57</v>
      </c>
      <c r="L6" s="41" t="s">
        <v>57</v>
      </c>
      <c r="M6" s="41" t="s">
        <v>58</v>
      </c>
      <c r="N6" s="41" t="s">
        <v>59</v>
      </c>
      <c r="O6" s="41" t="s">
        <v>57</v>
      </c>
      <c r="P6" s="41" t="s">
        <v>57</v>
      </c>
      <c r="Q6" s="41" t="s">
        <v>58</v>
      </c>
      <c r="R6" s="41" t="s">
        <v>59</v>
      </c>
      <c r="S6" s="41" t="s">
        <v>57</v>
      </c>
      <c r="T6" s="41" t="s">
        <v>57</v>
      </c>
      <c r="U6" s="41" t="s">
        <v>58</v>
      </c>
      <c r="V6" s="41" t="s">
        <v>59</v>
      </c>
      <c r="W6" s="42" t="s">
        <v>57</v>
      </c>
      <c r="X6" s="40"/>
    </row>
    <row r="7" spans="1:24" ht="17.25" customHeight="1" x14ac:dyDescent="0.25">
      <c r="A7" s="43">
        <v>1</v>
      </c>
      <c r="B7" s="43">
        <f>A7+1</f>
        <v>2</v>
      </c>
      <c r="C7" s="43">
        <f t="shared" ref="C7:S7" si="0">B7+1</f>
        <v>3</v>
      </c>
      <c r="D7" s="43">
        <f t="shared" si="0"/>
        <v>4</v>
      </c>
      <c r="E7" s="43">
        <f t="shared" si="0"/>
        <v>5</v>
      </c>
      <c r="F7" s="43">
        <f t="shared" si="0"/>
        <v>6</v>
      </c>
      <c r="G7" s="44">
        <f t="shared" si="0"/>
        <v>7</v>
      </c>
      <c r="H7" s="43">
        <f t="shared" si="0"/>
        <v>8</v>
      </c>
      <c r="I7" s="43">
        <f t="shared" si="0"/>
        <v>9</v>
      </c>
      <c r="J7" s="43">
        <f t="shared" si="0"/>
        <v>10</v>
      </c>
      <c r="K7" s="44">
        <f t="shared" si="0"/>
        <v>11</v>
      </c>
      <c r="L7" s="43">
        <f t="shared" si="0"/>
        <v>12</v>
      </c>
      <c r="M7" s="43">
        <f t="shared" si="0"/>
        <v>13</v>
      </c>
      <c r="N7" s="43">
        <f t="shared" si="0"/>
        <v>14</v>
      </c>
      <c r="O7" s="43">
        <f t="shared" si="0"/>
        <v>15</v>
      </c>
      <c r="P7" s="43">
        <f t="shared" si="0"/>
        <v>16</v>
      </c>
      <c r="Q7" s="43">
        <f t="shared" si="0"/>
        <v>17</v>
      </c>
      <c r="R7" s="43">
        <f t="shared" si="0"/>
        <v>18</v>
      </c>
      <c r="S7" s="43">
        <f t="shared" si="0"/>
        <v>19</v>
      </c>
      <c r="T7" s="44">
        <v>12</v>
      </c>
      <c r="U7" s="43">
        <f t="shared" ref="U7:W7" si="1">T7+1</f>
        <v>13</v>
      </c>
      <c r="V7" s="43">
        <f t="shared" si="1"/>
        <v>14</v>
      </c>
      <c r="W7" s="43">
        <f t="shared" si="1"/>
        <v>15</v>
      </c>
      <c r="X7" s="40"/>
    </row>
    <row r="8" spans="1:24" x14ac:dyDescent="0.25">
      <c r="A8" s="45" t="s">
        <v>4</v>
      </c>
      <c r="B8" s="46" t="s">
        <v>60</v>
      </c>
      <c r="C8" s="47"/>
      <c r="D8" s="48"/>
      <c r="E8" s="49"/>
      <c r="F8" s="50"/>
      <c r="G8" s="51"/>
      <c r="H8" s="48"/>
      <c r="I8" s="49"/>
      <c r="J8" s="50"/>
      <c r="K8" s="51"/>
      <c r="L8" s="48"/>
      <c r="M8" s="49"/>
      <c r="N8" s="50"/>
      <c r="O8" s="51"/>
      <c r="P8" s="48"/>
      <c r="Q8" s="49"/>
      <c r="R8" s="50"/>
      <c r="S8" s="51"/>
      <c r="T8" s="48"/>
      <c r="U8" s="49"/>
      <c r="V8" s="50"/>
      <c r="W8" s="52"/>
      <c r="X8" s="40"/>
    </row>
    <row r="9" spans="1:24" ht="30" customHeight="1" x14ac:dyDescent="0.25">
      <c r="A9" s="45" t="s">
        <v>61</v>
      </c>
      <c r="B9" s="46" t="s">
        <v>62</v>
      </c>
      <c r="C9" s="53" t="s">
        <v>25</v>
      </c>
      <c r="D9" s="54">
        <f t="shared" ref="D9:I9" si="2">D10+D11</f>
        <v>33117.022000000004</v>
      </c>
      <c r="E9" s="55">
        <f t="shared" si="2"/>
        <v>12844.873</v>
      </c>
      <c r="F9" s="56">
        <f>F10+F11</f>
        <v>11958.214</v>
      </c>
      <c r="G9" s="57">
        <f t="shared" si="2"/>
        <v>24803.087</v>
      </c>
      <c r="H9" s="54">
        <f t="shared" ref="H9" si="3">H10+H11</f>
        <v>33117.022000000004</v>
      </c>
      <c r="I9" s="55">
        <f t="shared" si="2"/>
        <v>14719.78</v>
      </c>
      <c r="J9" s="56">
        <f>J10+J11</f>
        <v>10732.682000000001</v>
      </c>
      <c r="K9" s="57">
        <f t="shared" ref="K9" si="4">K10+K11</f>
        <v>25452.462</v>
      </c>
      <c r="L9" s="54">
        <v>24427.436000000002</v>
      </c>
      <c r="M9" s="55">
        <v>12812.728999999999</v>
      </c>
      <c r="N9" s="56">
        <v>10892.99</v>
      </c>
      <c r="O9" s="57">
        <v>23705.718999999997</v>
      </c>
      <c r="P9" s="54">
        <v>24427.436000000002</v>
      </c>
      <c r="Q9" s="178">
        <f t="shared" ref="Q9" si="5">Q10+Q11</f>
        <v>11980.248000000001</v>
      </c>
      <c r="R9" s="179">
        <f>R10+R11</f>
        <v>12309.563</v>
      </c>
      <c r="S9" s="57">
        <f t="shared" ref="S9:U9" si="6">S10+S11</f>
        <v>24289.811000000002</v>
      </c>
      <c r="T9" s="54">
        <f t="shared" si="6"/>
        <v>23975.552000000003</v>
      </c>
      <c r="U9" s="55">
        <f t="shared" si="6"/>
        <v>11622.496999999999</v>
      </c>
      <c r="V9" s="56">
        <f>V10+V11</f>
        <v>9819.3029999999999</v>
      </c>
      <c r="W9" s="58">
        <f t="shared" ref="W9" si="7">W10+W11</f>
        <v>21441.8</v>
      </c>
      <c r="X9" s="40"/>
    </row>
    <row r="10" spans="1:24" ht="19.5" customHeight="1" x14ac:dyDescent="0.25">
      <c r="A10" s="59" t="s">
        <v>63</v>
      </c>
      <c r="B10" s="60" t="s">
        <v>64</v>
      </c>
      <c r="C10" s="53" t="s">
        <v>25</v>
      </c>
      <c r="D10" s="61">
        <v>33117.022000000004</v>
      </c>
      <c r="E10" s="62">
        <v>12844.873</v>
      </c>
      <c r="F10" s="63">
        <v>11958.214</v>
      </c>
      <c r="G10" s="64">
        <f>SUM(E10:F10)</f>
        <v>24803.087</v>
      </c>
      <c r="H10" s="61">
        <v>33117.022000000004</v>
      </c>
      <c r="I10" s="62">
        <v>14719.78</v>
      </c>
      <c r="J10" s="63">
        <v>10732.682000000001</v>
      </c>
      <c r="K10" s="64">
        <f>SUM(I10:J10)</f>
        <v>25452.462</v>
      </c>
      <c r="L10" s="61">
        <v>24427.436000000002</v>
      </c>
      <c r="M10" s="62">
        <v>12812.728999999999</v>
      </c>
      <c r="N10" s="63">
        <v>10892.99</v>
      </c>
      <c r="O10" s="64">
        <v>23705.718999999997</v>
      </c>
      <c r="P10" s="61">
        <v>24427.436000000002</v>
      </c>
      <c r="Q10" s="180">
        <v>11980.248000000001</v>
      </c>
      <c r="R10" s="181">
        <v>12309.563</v>
      </c>
      <c r="S10" s="64">
        <f>SUM(Q10:R10)</f>
        <v>24289.811000000002</v>
      </c>
      <c r="T10" s="61">
        <v>23975.552000000003</v>
      </c>
      <c r="U10" s="62">
        <v>11622.496999999999</v>
      </c>
      <c r="V10" s="63">
        <v>9819.3029999999999</v>
      </c>
      <c r="W10" s="65">
        <f>SUM(U10:V10)</f>
        <v>21441.8</v>
      </c>
      <c r="X10" s="40"/>
    </row>
    <row r="11" spans="1:24" ht="18.75" customHeight="1" x14ac:dyDescent="0.25">
      <c r="A11" s="59" t="s">
        <v>65</v>
      </c>
      <c r="B11" s="60" t="s">
        <v>66</v>
      </c>
      <c r="C11" s="53" t="s">
        <v>25</v>
      </c>
      <c r="D11" s="61"/>
      <c r="E11" s="62"/>
      <c r="F11" s="63"/>
      <c r="G11" s="64">
        <v>0</v>
      </c>
      <c r="H11" s="61"/>
      <c r="I11" s="62"/>
      <c r="J11" s="63"/>
      <c r="K11" s="64">
        <v>0</v>
      </c>
      <c r="L11" s="61"/>
      <c r="M11" s="62"/>
      <c r="N11" s="63"/>
      <c r="O11" s="64">
        <v>0</v>
      </c>
      <c r="P11" s="61"/>
      <c r="Q11" s="180"/>
      <c r="R11" s="181"/>
      <c r="S11" s="64">
        <v>0</v>
      </c>
      <c r="T11" s="61"/>
      <c r="U11" s="62"/>
      <c r="V11" s="63"/>
      <c r="W11" s="65">
        <v>0</v>
      </c>
      <c r="X11" s="40"/>
    </row>
    <row r="12" spans="1:24" ht="18.75" customHeight="1" x14ac:dyDescent="0.25">
      <c r="A12" s="45" t="s">
        <v>67</v>
      </c>
      <c r="B12" s="46" t="s">
        <v>68</v>
      </c>
      <c r="C12" s="53" t="s">
        <v>25</v>
      </c>
      <c r="D12" s="66">
        <f t="shared" ref="D12:K12" si="8">D13+D14</f>
        <v>33117.022000000004</v>
      </c>
      <c r="E12" s="67">
        <f t="shared" si="8"/>
        <v>12844.873</v>
      </c>
      <c r="F12" s="68">
        <f t="shared" si="8"/>
        <v>11958.214</v>
      </c>
      <c r="G12" s="69">
        <f t="shared" si="8"/>
        <v>24803.087</v>
      </c>
      <c r="H12" s="66">
        <f t="shared" ref="H12" si="9">H13+H14</f>
        <v>33117.022000000004</v>
      </c>
      <c r="I12" s="67">
        <f t="shared" si="8"/>
        <v>14719.78</v>
      </c>
      <c r="J12" s="68">
        <f t="shared" si="8"/>
        <v>10732.682000000001</v>
      </c>
      <c r="K12" s="69">
        <f t="shared" si="8"/>
        <v>25452.462</v>
      </c>
      <c r="L12" s="66">
        <v>24427.436000000002</v>
      </c>
      <c r="M12" s="67">
        <v>12812.728999999999</v>
      </c>
      <c r="N12" s="68">
        <v>10892.99</v>
      </c>
      <c r="O12" s="69">
        <v>23705.718999999997</v>
      </c>
      <c r="P12" s="66">
        <v>24427.436000000002</v>
      </c>
      <c r="Q12" s="182">
        <f t="shared" ref="Q12:W12" si="10">Q13+Q14</f>
        <v>11980.248000000001</v>
      </c>
      <c r="R12" s="183">
        <f t="shared" si="10"/>
        <v>12309.563</v>
      </c>
      <c r="S12" s="69">
        <f t="shared" si="10"/>
        <v>24289.811000000002</v>
      </c>
      <c r="T12" s="66">
        <f t="shared" si="10"/>
        <v>23975.552000000003</v>
      </c>
      <c r="U12" s="67">
        <f t="shared" si="10"/>
        <v>11622.496999999999</v>
      </c>
      <c r="V12" s="68">
        <f t="shared" si="10"/>
        <v>9819.3029999999999</v>
      </c>
      <c r="W12" s="70">
        <f t="shared" si="10"/>
        <v>21441.8</v>
      </c>
      <c r="X12" s="40"/>
    </row>
    <row r="13" spans="1:24" ht="18" customHeight="1" x14ac:dyDescent="0.25">
      <c r="A13" s="59" t="s">
        <v>69</v>
      </c>
      <c r="B13" s="60" t="s">
        <v>70</v>
      </c>
      <c r="C13" s="53" t="s">
        <v>25</v>
      </c>
      <c r="D13" s="71">
        <f>D10</f>
        <v>33117.022000000004</v>
      </c>
      <c r="E13" s="62">
        <f>E10</f>
        <v>12844.873</v>
      </c>
      <c r="F13" s="63">
        <f>F10</f>
        <v>11958.214</v>
      </c>
      <c r="G13" s="64">
        <f>SUM(E13:F13)</f>
        <v>24803.087</v>
      </c>
      <c r="H13" s="71">
        <f>H10</f>
        <v>33117.022000000004</v>
      </c>
      <c r="I13" s="62">
        <f>I10</f>
        <v>14719.78</v>
      </c>
      <c r="J13" s="63">
        <f>J10</f>
        <v>10732.682000000001</v>
      </c>
      <c r="K13" s="64">
        <f>SUM(I13:J13)</f>
        <v>25452.462</v>
      </c>
      <c r="L13" s="71">
        <v>24427.436000000002</v>
      </c>
      <c r="M13" s="62">
        <v>12812.728999999999</v>
      </c>
      <c r="N13" s="63">
        <v>10892.99</v>
      </c>
      <c r="O13" s="64">
        <v>23705.718999999997</v>
      </c>
      <c r="P13" s="71">
        <v>24427.436000000002</v>
      </c>
      <c r="Q13" s="180">
        <v>11980.248000000001</v>
      </c>
      <c r="R13" s="181">
        <v>12309.563</v>
      </c>
      <c r="S13" s="64">
        <f>SUM(Q13:R13)</f>
        <v>24289.811000000002</v>
      </c>
      <c r="T13" s="71">
        <v>23975.552000000003</v>
      </c>
      <c r="U13" s="62">
        <v>11622.496999999999</v>
      </c>
      <c r="V13" s="63">
        <v>9819.3029999999999</v>
      </c>
      <c r="W13" s="65">
        <f>SUM(U13:V13)</f>
        <v>21441.8</v>
      </c>
      <c r="X13" s="40"/>
    </row>
    <row r="14" spans="1:24" ht="18" customHeight="1" x14ac:dyDescent="0.25">
      <c r="A14" s="59" t="s">
        <v>71</v>
      </c>
      <c r="B14" s="60" t="s">
        <v>72</v>
      </c>
      <c r="C14" s="53" t="s">
        <v>25</v>
      </c>
      <c r="D14" s="71"/>
      <c r="E14" s="72"/>
      <c r="F14" s="73"/>
      <c r="G14" s="74">
        <v>0</v>
      </c>
      <c r="H14" s="71"/>
      <c r="I14" s="72"/>
      <c r="J14" s="73"/>
      <c r="K14" s="74">
        <v>0</v>
      </c>
      <c r="L14" s="71"/>
      <c r="M14" s="72"/>
      <c r="N14" s="73"/>
      <c r="O14" s="74">
        <v>0</v>
      </c>
      <c r="P14" s="71"/>
      <c r="Q14" s="184"/>
      <c r="R14" s="185"/>
      <c r="S14" s="74">
        <v>0</v>
      </c>
      <c r="T14" s="71"/>
      <c r="U14" s="72"/>
      <c r="V14" s="73"/>
      <c r="W14" s="75">
        <v>0</v>
      </c>
      <c r="X14" s="40"/>
    </row>
    <row r="15" spans="1:24" ht="19.5" customHeight="1" x14ac:dyDescent="0.25">
      <c r="A15" s="45" t="s">
        <v>73</v>
      </c>
      <c r="B15" s="46" t="s">
        <v>74</v>
      </c>
      <c r="C15" s="53" t="s">
        <v>25</v>
      </c>
      <c r="D15" s="66">
        <f t="shared" ref="D15:E15" si="11">D9</f>
        <v>33117.022000000004</v>
      </c>
      <c r="E15" s="67">
        <f t="shared" si="11"/>
        <v>12844.873</v>
      </c>
      <c r="F15" s="68">
        <f>F9</f>
        <v>11958.214</v>
      </c>
      <c r="G15" s="69">
        <f>G9</f>
        <v>24803.087</v>
      </c>
      <c r="H15" s="66">
        <f t="shared" ref="H15" si="12">H9</f>
        <v>33117.022000000004</v>
      </c>
      <c r="I15" s="67">
        <f t="shared" ref="I15" si="13">I9</f>
        <v>14719.78</v>
      </c>
      <c r="J15" s="68">
        <f>J9</f>
        <v>10732.682000000001</v>
      </c>
      <c r="K15" s="69">
        <f>K9</f>
        <v>25452.462</v>
      </c>
      <c r="L15" s="66">
        <v>24427.436000000002</v>
      </c>
      <c r="M15" s="67">
        <v>12812.728999999999</v>
      </c>
      <c r="N15" s="68">
        <v>10892.99</v>
      </c>
      <c r="O15" s="69">
        <v>23705.718999999997</v>
      </c>
      <c r="P15" s="66">
        <v>24427.436000000002</v>
      </c>
      <c r="Q15" s="182">
        <f t="shared" ref="Q15" si="14">Q9</f>
        <v>11980.248000000001</v>
      </c>
      <c r="R15" s="183">
        <f>R9</f>
        <v>12309.563</v>
      </c>
      <c r="S15" s="69">
        <f>S9</f>
        <v>24289.811000000002</v>
      </c>
      <c r="T15" s="66">
        <f t="shared" ref="T15:U15" si="15">T9</f>
        <v>23975.552000000003</v>
      </c>
      <c r="U15" s="67">
        <f t="shared" si="15"/>
        <v>11622.496999999999</v>
      </c>
      <c r="V15" s="68">
        <f>V9</f>
        <v>9819.3029999999999</v>
      </c>
      <c r="W15" s="70">
        <f>W9</f>
        <v>21441.8</v>
      </c>
      <c r="X15" s="40"/>
    </row>
    <row r="16" spans="1:24" ht="18" customHeight="1" x14ac:dyDescent="0.25">
      <c r="A16" s="59" t="s">
        <v>75</v>
      </c>
      <c r="B16" s="60" t="s">
        <v>76</v>
      </c>
      <c r="C16" s="53" t="s">
        <v>25</v>
      </c>
      <c r="D16" s="71">
        <v>143.155</v>
      </c>
      <c r="E16" s="72">
        <v>72.534999999999997</v>
      </c>
      <c r="F16" s="73">
        <v>70.718000000000004</v>
      </c>
      <c r="G16" s="74">
        <f>E16+F16</f>
        <v>143.25299999999999</v>
      </c>
      <c r="H16" s="71">
        <v>143.155</v>
      </c>
      <c r="I16" s="72">
        <v>67.436000000000007</v>
      </c>
      <c r="J16" s="73">
        <v>79.988</v>
      </c>
      <c r="K16" s="74">
        <f>I16+J16</f>
        <v>147.42400000000001</v>
      </c>
      <c r="L16" s="71">
        <v>90.88</v>
      </c>
      <c r="M16" s="72">
        <v>48.645000000000003</v>
      </c>
      <c r="N16" s="73">
        <v>45.7</v>
      </c>
      <c r="O16" s="74">
        <v>94.344999999999999</v>
      </c>
      <c r="P16" s="71">
        <v>90.88</v>
      </c>
      <c r="Q16" s="184">
        <v>44.594999999999999</v>
      </c>
      <c r="R16" s="185">
        <v>44.08</v>
      </c>
      <c r="S16" s="74">
        <f>Q16+R16</f>
        <v>88.674999999999997</v>
      </c>
      <c r="T16" s="71">
        <v>95.32</v>
      </c>
      <c r="U16" s="72">
        <v>30.422999999999998</v>
      </c>
      <c r="V16" s="73">
        <v>24.808</v>
      </c>
      <c r="W16" s="75">
        <f>U16+V16</f>
        <v>55.230999999999995</v>
      </c>
      <c r="X16" s="40"/>
    </row>
    <row r="17" spans="1:27" ht="18.75" customHeight="1" x14ac:dyDescent="0.25">
      <c r="A17" s="59" t="s">
        <v>77</v>
      </c>
      <c r="B17" s="60" t="s">
        <v>78</v>
      </c>
      <c r="C17" s="53" t="s">
        <v>25</v>
      </c>
      <c r="D17" s="71"/>
      <c r="E17" s="72"/>
      <c r="F17" s="73"/>
      <c r="G17" s="74">
        <v>0</v>
      </c>
      <c r="H17" s="71"/>
      <c r="I17" s="72"/>
      <c r="J17" s="73"/>
      <c r="K17" s="74">
        <v>0</v>
      </c>
      <c r="L17" s="71"/>
      <c r="M17" s="72"/>
      <c r="N17" s="73"/>
      <c r="O17" s="74">
        <v>0</v>
      </c>
      <c r="P17" s="71"/>
      <c r="Q17" s="184"/>
      <c r="R17" s="185"/>
      <c r="S17" s="74">
        <v>0</v>
      </c>
      <c r="T17" s="71"/>
      <c r="U17" s="72"/>
      <c r="V17" s="73"/>
      <c r="W17" s="75">
        <v>0</v>
      </c>
      <c r="X17" s="40"/>
    </row>
    <row r="18" spans="1:27" ht="18.75" customHeight="1" x14ac:dyDescent="0.25">
      <c r="A18" s="59" t="s">
        <v>79</v>
      </c>
      <c r="B18" s="46" t="s">
        <v>80</v>
      </c>
      <c r="C18" s="53" t="s">
        <v>25</v>
      </c>
      <c r="D18" s="66">
        <f t="shared" ref="D18:I18" si="16">D15-D16-D17</f>
        <v>32973.867000000006</v>
      </c>
      <c r="E18" s="67">
        <f t="shared" si="16"/>
        <v>12772.338</v>
      </c>
      <c r="F18" s="68">
        <f>F15-F16-F17</f>
        <v>11887.495999999999</v>
      </c>
      <c r="G18" s="69">
        <f t="shared" si="16"/>
        <v>24659.833999999999</v>
      </c>
      <c r="H18" s="66">
        <f t="shared" ref="H18" si="17">H15-H16-H17</f>
        <v>32973.867000000006</v>
      </c>
      <c r="I18" s="67">
        <f t="shared" si="16"/>
        <v>14652.344000000001</v>
      </c>
      <c r="J18" s="68">
        <f>J15-J16-J17</f>
        <v>10652.694000000001</v>
      </c>
      <c r="K18" s="69">
        <f t="shared" ref="K18" si="18">K15-K16-K17</f>
        <v>25305.038</v>
      </c>
      <c r="L18" s="66">
        <v>24336.556</v>
      </c>
      <c r="M18" s="67">
        <v>12764.083999999999</v>
      </c>
      <c r="N18" s="68">
        <v>10847.289999999999</v>
      </c>
      <c r="O18" s="69">
        <v>23611.373999999996</v>
      </c>
      <c r="P18" s="66">
        <v>24336.556</v>
      </c>
      <c r="Q18" s="182">
        <f t="shared" ref="Q18" si="19">Q15-Q16-Q17</f>
        <v>11935.653000000002</v>
      </c>
      <c r="R18" s="183">
        <f>R15-R16-R17</f>
        <v>12265.483</v>
      </c>
      <c r="S18" s="69">
        <f t="shared" ref="S18:T18" si="20">S15-S16-S17</f>
        <v>24201.136000000002</v>
      </c>
      <c r="T18" s="66">
        <f t="shared" si="20"/>
        <v>23880.232000000004</v>
      </c>
      <c r="U18" s="67">
        <f>U15-U16-U17</f>
        <v>11592.073999999999</v>
      </c>
      <c r="V18" s="68">
        <f>V15-V16-V17</f>
        <v>9794.494999999999</v>
      </c>
      <c r="W18" s="70">
        <f t="shared" ref="W18" si="21">W15-W16-W17</f>
        <v>21386.569</v>
      </c>
      <c r="X18" s="40"/>
    </row>
    <row r="19" spans="1:27" ht="18.75" customHeight="1" x14ac:dyDescent="0.25">
      <c r="A19" s="59" t="s">
        <v>81</v>
      </c>
      <c r="B19" s="60" t="s">
        <v>82</v>
      </c>
      <c r="C19" s="53" t="s">
        <v>25</v>
      </c>
      <c r="D19" s="71">
        <f t="shared" ref="D19" si="22">D20+D21</f>
        <v>30064.465000000004</v>
      </c>
      <c r="E19" s="76">
        <f>E20+E21</f>
        <v>11769.727000000001</v>
      </c>
      <c r="F19" s="73">
        <f t="shared" ref="F19:H19" si="23">F20+F21</f>
        <v>11078.066999999997</v>
      </c>
      <c r="G19" s="77">
        <f t="shared" si="23"/>
        <v>22847.793999999998</v>
      </c>
      <c r="H19" s="71">
        <f t="shared" si="23"/>
        <v>30064.465000000004</v>
      </c>
      <c r="I19" s="76">
        <f>I20+I21</f>
        <v>13661.896000000001</v>
      </c>
      <c r="J19" s="73">
        <f t="shared" ref="J19:K19" si="24">J20+J21</f>
        <v>9845.3089999999993</v>
      </c>
      <c r="K19" s="74">
        <f t="shared" si="24"/>
        <v>23507.204999999998</v>
      </c>
      <c r="L19" s="71">
        <v>22347.337</v>
      </c>
      <c r="M19" s="76">
        <v>11611.291999999999</v>
      </c>
      <c r="N19" s="73">
        <v>9894.6479999999992</v>
      </c>
      <c r="O19" s="77">
        <v>21505.94</v>
      </c>
      <c r="P19" s="71">
        <v>22347.337</v>
      </c>
      <c r="Q19" s="186">
        <f>Q20+Q21</f>
        <v>10793.795</v>
      </c>
      <c r="R19" s="185">
        <f t="shared" ref="R19:T19" si="25">R20+R21</f>
        <v>11118.650000000001</v>
      </c>
      <c r="S19" s="77">
        <f t="shared" si="25"/>
        <v>21912.445</v>
      </c>
      <c r="T19" s="71">
        <f t="shared" si="25"/>
        <v>21975.13</v>
      </c>
      <c r="U19" s="76">
        <f>U20+U21</f>
        <v>10526.855</v>
      </c>
      <c r="V19" s="73">
        <f t="shared" ref="V19:W19" si="26">V20+V21</f>
        <v>8787.232</v>
      </c>
      <c r="W19" s="75">
        <f t="shared" si="26"/>
        <v>19314.087</v>
      </c>
      <c r="X19" s="40"/>
    </row>
    <row r="20" spans="1:27" ht="18.75" customHeight="1" x14ac:dyDescent="0.25">
      <c r="A20" s="59"/>
      <c r="B20" s="78" t="s">
        <v>110</v>
      </c>
      <c r="C20" s="53" t="s">
        <v>25</v>
      </c>
      <c r="D20" s="71">
        <v>3354.26</v>
      </c>
      <c r="E20" s="72">
        <v>534.22500000000002</v>
      </c>
      <c r="F20" s="73">
        <v>479.36199999999997</v>
      </c>
      <c r="G20" s="74">
        <f t="shared" ref="G20:G22" si="27">E20+F20</f>
        <v>1013.587</v>
      </c>
      <c r="H20" s="71">
        <v>3354.26</v>
      </c>
      <c r="I20" s="72">
        <v>448.12700000000001</v>
      </c>
      <c r="J20" s="73">
        <v>473.834</v>
      </c>
      <c r="K20" s="74">
        <f t="shared" ref="K20:K22" si="28">I20+J20</f>
        <v>921.96100000000001</v>
      </c>
      <c r="L20" s="71"/>
      <c r="M20" s="72"/>
      <c r="N20" s="73"/>
      <c r="O20" s="74">
        <v>0</v>
      </c>
      <c r="P20" s="71">
        <v>0</v>
      </c>
      <c r="Q20" s="184"/>
      <c r="R20" s="185"/>
      <c r="S20" s="74">
        <f t="shared" ref="S20:S22" si="29">Q20+R20</f>
        <v>0</v>
      </c>
      <c r="T20" s="71"/>
      <c r="U20" s="72"/>
      <c r="V20" s="73"/>
      <c r="W20" s="75">
        <f t="shared" ref="W20:W22" si="30">U20+V20</f>
        <v>0</v>
      </c>
      <c r="X20" s="40"/>
    </row>
    <row r="21" spans="1:27" ht="18.75" customHeight="1" x14ac:dyDescent="0.25">
      <c r="A21" s="59"/>
      <c r="B21" s="78" t="s">
        <v>111</v>
      </c>
      <c r="C21" s="53" t="s">
        <v>25</v>
      </c>
      <c r="D21" s="71">
        <v>26710.205000000002</v>
      </c>
      <c r="E21" s="72">
        <v>11235.502</v>
      </c>
      <c r="F21" s="73">
        <v>10598.704999999998</v>
      </c>
      <c r="G21" s="74">
        <f t="shared" si="27"/>
        <v>21834.206999999999</v>
      </c>
      <c r="H21" s="71">
        <v>26710.205000000002</v>
      </c>
      <c r="I21" s="72">
        <v>13213.769</v>
      </c>
      <c r="J21" s="73">
        <v>9371.4749999999985</v>
      </c>
      <c r="K21" s="74">
        <f t="shared" si="28"/>
        <v>22585.243999999999</v>
      </c>
      <c r="L21" s="71">
        <v>22347.337</v>
      </c>
      <c r="M21" s="72">
        <v>11611.291999999999</v>
      </c>
      <c r="N21" s="73">
        <v>9894.6479999999992</v>
      </c>
      <c r="O21" s="74">
        <v>21505.94</v>
      </c>
      <c r="P21" s="71">
        <v>22347.337</v>
      </c>
      <c r="Q21" s="184">
        <v>10793.795</v>
      </c>
      <c r="R21" s="185">
        <v>11118.650000000001</v>
      </c>
      <c r="S21" s="74">
        <f t="shared" si="29"/>
        <v>21912.445</v>
      </c>
      <c r="T21" s="71">
        <v>21975.13</v>
      </c>
      <c r="U21" s="72">
        <v>10526.855</v>
      </c>
      <c r="V21" s="73">
        <v>8787.232</v>
      </c>
      <c r="W21" s="75">
        <f t="shared" si="30"/>
        <v>19314.087</v>
      </c>
      <c r="X21" s="40"/>
    </row>
    <row r="22" spans="1:27" ht="18.75" customHeight="1" x14ac:dyDescent="0.25">
      <c r="A22" s="59" t="s">
        <v>83</v>
      </c>
      <c r="B22" s="60" t="s">
        <v>84</v>
      </c>
      <c r="C22" s="53" t="s">
        <v>25</v>
      </c>
      <c r="D22" s="71">
        <v>2714.335</v>
      </c>
      <c r="E22" s="72">
        <v>937.60400000000016</v>
      </c>
      <c r="F22" s="73">
        <v>737.43500000000006</v>
      </c>
      <c r="G22" s="74">
        <f t="shared" si="27"/>
        <v>1675.0390000000002</v>
      </c>
      <c r="H22" s="71">
        <v>2714.335</v>
      </c>
      <c r="I22" s="72">
        <v>916.49400000000003</v>
      </c>
      <c r="J22" s="73">
        <v>638.96900000000005</v>
      </c>
      <c r="K22" s="74">
        <f t="shared" si="28"/>
        <v>1555.4630000000002</v>
      </c>
      <c r="L22" s="71">
        <v>1743.21</v>
      </c>
      <c r="M22" s="72">
        <v>1033.1679999999999</v>
      </c>
      <c r="N22" s="73">
        <v>825.82399999999996</v>
      </c>
      <c r="O22" s="74">
        <v>1858.9919999999997</v>
      </c>
      <c r="P22" s="71">
        <v>1743.21</v>
      </c>
      <c r="Q22" s="184">
        <v>952.37800000000004</v>
      </c>
      <c r="R22" s="185">
        <v>936.30199999999991</v>
      </c>
      <c r="S22" s="74">
        <f t="shared" si="29"/>
        <v>1888.6799999999998</v>
      </c>
      <c r="T22" s="71">
        <v>1696.498</v>
      </c>
      <c r="U22" s="72">
        <v>898.11300000000006</v>
      </c>
      <c r="V22" s="73">
        <v>828.10400000000004</v>
      </c>
      <c r="W22" s="75">
        <f t="shared" si="30"/>
        <v>1726.2170000000001</v>
      </c>
      <c r="X22" s="40"/>
    </row>
    <row r="23" spans="1:27" ht="18.75" customHeight="1" x14ac:dyDescent="0.25">
      <c r="A23" s="59" t="s">
        <v>85</v>
      </c>
      <c r="B23" s="60" t="s">
        <v>86</v>
      </c>
      <c r="C23" s="53" t="s">
        <v>25</v>
      </c>
      <c r="D23" s="71">
        <v>195.06700000000001</v>
      </c>
      <c r="E23" s="72">
        <v>65.007000000000005</v>
      </c>
      <c r="F23" s="73">
        <v>71.994</v>
      </c>
      <c r="G23" s="74">
        <f>E23+F23</f>
        <v>137.001</v>
      </c>
      <c r="H23" s="71">
        <v>195.06700000000001</v>
      </c>
      <c r="I23" s="72">
        <v>73.953999999999994</v>
      </c>
      <c r="J23" s="73">
        <v>168.416</v>
      </c>
      <c r="K23" s="74">
        <f>I23+J23</f>
        <v>242.37</v>
      </c>
      <c r="L23" s="71">
        <v>246.00900000000001</v>
      </c>
      <c r="M23" s="72">
        <v>119.624</v>
      </c>
      <c r="N23" s="73">
        <v>126.818</v>
      </c>
      <c r="O23" s="74">
        <v>246.44200000000001</v>
      </c>
      <c r="P23" s="71">
        <v>246.00900000000001</v>
      </c>
      <c r="Q23" s="184">
        <v>189.48000000000002</v>
      </c>
      <c r="R23" s="185">
        <v>210.53100000000001</v>
      </c>
      <c r="S23" s="74">
        <f>Q23+R23</f>
        <v>400.01100000000002</v>
      </c>
      <c r="T23" s="71">
        <v>208.60400000000001</v>
      </c>
      <c r="U23" s="72">
        <v>167.10599999999999</v>
      </c>
      <c r="V23" s="73">
        <v>179.15899999999999</v>
      </c>
      <c r="W23" s="75">
        <f>U23+V23</f>
        <v>346.26499999999999</v>
      </c>
      <c r="X23" s="40"/>
    </row>
    <row r="24" spans="1:27" ht="18.75" customHeight="1" x14ac:dyDescent="0.25">
      <c r="A24" s="45" t="s">
        <v>5</v>
      </c>
      <c r="B24" s="46" t="s">
        <v>87</v>
      </c>
      <c r="C24" s="53" t="s">
        <v>25</v>
      </c>
      <c r="D24" s="71">
        <f t="shared" ref="D24:K24" si="31">D25+D26</f>
        <v>0</v>
      </c>
      <c r="E24" s="72">
        <f t="shared" si="31"/>
        <v>0</v>
      </c>
      <c r="F24" s="73">
        <f t="shared" si="31"/>
        <v>0</v>
      </c>
      <c r="G24" s="74">
        <f t="shared" si="31"/>
        <v>0</v>
      </c>
      <c r="H24" s="71">
        <f t="shared" ref="H24" si="32">H25+H26</f>
        <v>0</v>
      </c>
      <c r="I24" s="72">
        <f t="shared" si="31"/>
        <v>0</v>
      </c>
      <c r="J24" s="73">
        <f t="shared" si="31"/>
        <v>0</v>
      </c>
      <c r="K24" s="74">
        <f t="shared" si="31"/>
        <v>0</v>
      </c>
      <c r="L24" s="71">
        <v>0</v>
      </c>
      <c r="M24" s="72">
        <v>0</v>
      </c>
      <c r="N24" s="73">
        <v>0</v>
      </c>
      <c r="O24" s="74">
        <v>0</v>
      </c>
      <c r="P24" s="71">
        <v>0</v>
      </c>
      <c r="Q24" s="184">
        <f t="shared" ref="Q24:W24" si="33">Q25+Q26</f>
        <v>0</v>
      </c>
      <c r="R24" s="185">
        <f t="shared" si="33"/>
        <v>0</v>
      </c>
      <c r="S24" s="74">
        <f t="shared" si="33"/>
        <v>0</v>
      </c>
      <c r="T24" s="71">
        <f t="shared" si="33"/>
        <v>0</v>
      </c>
      <c r="U24" s="72">
        <f t="shared" si="33"/>
        <v>0</v>
      </c>
      <c r="V24" s="73">
        <f t="shared" si="33"/>
        <v>0</v>
      </c>
      <c r="W24" s="75">
        <f t="shared" si="33"/>
        <v>0</v>
      </c>
      <c r="X24" s="40"/>
    </row>
    <row r="25" spans="1:27" x14ac:dyDescent="0.25">
      <c r="A25" s="53" t="s">
        <v>15</v>
      </c>
      <c r="B25" s="79" t="s">
        <v>88</v>
      </c>
      <c r="C25" s="53" t="s">
        <v>25</v>
      </c>
      <c r="D25" s="71"/>
      <c r="E25" s="72"/>
      <c r="F25" s="73"/>
      <c r="G25" s="74">
        <v>0</v>
      </c>
      <c r="H25" s="71"/>
      <c r="I25" s="72"/>
      <c r="J25" s="73"/>
      <c r="K25" s="74">
        <v>0</v>
      </c>
      <c r="L25" s="71"/>
      <c r="M25" s="72"/>
      <c r="N25" s="73"/>
      <c r="O25" s="74">
        <v>0</v>
      </c>
      <c r="P25" s="71"/>
      <c r="Q25" s="184"/>
      <c r="R25" s="185"/>
      <c r="S25" s="74">
        <v>0</v>
      </c>
      <c r="T25" s="71"/>
      <c r="U25" s="72"/>
      <c r="V25" s="73"/>
      <c r="W25" s="75">
        <v>0</v>
      </c>
      <c r="X25" s="40"/>
    </row>
    <row r="26" spans="1:27" ht="21" customHeight="1" x14ac:dyDescent="0.25">
      <c r="A26" s="53" t="s">
        <v>34</v>
      </c>
      <c r="B26" s="60" t="s">
        <v>89</v>
      </c>
      <c r="C26" s="53" t="s">
        <v>25</v>
      </c>
      <c r="D26" s="71"/>
      <c r="E26" s="72"/>
      <c r="F26" s="73"/>
      <c r="G26" s="74">
        <v>0</v>
      </c>
      <c r="H26" s="71"/>
      <c r="I26" s="72"/>
      <c r="J26" s="73"/>
      <c r="K26" s="74">
        <v>0</v>
      </c>
      <c r="L26" s="71"/>
      <c r="M26" s="72"/>
      <c r="N26" s="73"/>
      <c r="O26" s="74">
        <v>0</v>
      </c>
      <c r="P26" s="71"/>
      <c r="Q26" s="184"/>
      <c r="R26" s="185"/>
      <c r="S26" s="74">
        <v>0</v>
      </c>
      <c r="T26" s="71"/>
      <c r="U26" s="72"/>
      <c r="V26" s="73"/>
      <c r="W26" s="75">
        <v>0</v>
      </c>
      <c r="X26" s="40"/>
    </row>
    <row r="27" spans="1:27" ht="18.75" customHeight="1" x14ac:dyDescent="0.25">
      <c r="A27" s="80" t="s">
        <v>6</v>
      </c>
      <c r="B27" s="46" t="s">
        <v>90</v>
      </c>
      <c r="C27" s="53" t="s">
        <v>25</v>
      </c>
      <c r="D27" s="71">
        <f t="shared" ref="D27:K27" si="34">D28+D29</f>
        <v>0</v>
      </c>
      <c r="E27" s="72">
        <f t="shared" si="34"/>
        <v>0</v>
      </c>
      <c r="F27" s="73">
        <f t="shared" si="34"/>
        <v>0</v>
      </c>
      <c r="G27" s="74">
        <f t="shared" si="34"/>
        <v>0</v>
      </c>
      <c r="H27" s="71">
        <f t="shared" ref="H27" si="35">H28+H29</f>
        <v>0</v>
      </c>
      <c r="I27" s="72">
        <f t="shared" si="34"/>
        <v>0</v>
      </c>
      <c r="J27" s="73">
        <f t="shared" si="34"/>
        <v>0</v>
      </c>
      <c r="K27" s="74">
        <f t="shared" si="34"/>
        <v>0</v>
      </c>
      <c r="L27" s="71">
        <v>0</v>
      </c>
      <c r="M27" s="72">
        <v>0</v>
      </c>
      <c r="N27" s="73">
        <v>0</v>
      </c>
      <c r="O27" s="74">
        <v>0</v>
      </c>
      <c r="P27" s="71">
        <v>0</v>
      </c>
      <c r="Q27" s="184">
        <f t="shared" ref="Q27:W27" si="36">Q28+Q29</f>
        <v>0</v>
      </c>
      <c r="R27" s="185">
        <f t="shared" si="36"/>
        <v>0</v>
      </c>
      <c r="S27" s="74">
        <f t="shared" si="36"/>
        <v>0</v>
      </c>
      <c r="T27" s="71">
        <f t="shared" si="36"/>
        <v>0</v>
      </c>
      <c r="U27" s="72">
        <f t="shared" si="36"/>
        <v>0</v>
      </c>
      <c r="V27" s="73">
        <f t="shared" si="36"/>
        <v>0</v>
      </c>
      <c r="W27" s="75">
        <f t="shared" si="36"/>
        <v>0</v>
      </c>
      <c r="X27" s="40"/>
    </row>
    <row r="28" spans="1:27" x14ac:dyDescent="0.25">
      <c r="A28" s="53" t="s">
        <v>17</v>
      </c>
      <c r="B28" s="60" t="s">
        <v>91</v>
      </c>
      <c r="C28" s="53" t="s">
        <v>25</v>
      </c>
      <c r="D28" s="71"/>
      <c r="E28" s="72"/>
      <c r="F28" s="73"/>
      <c r="G28" s="74">
        <v>0</v>
      </c>
      <c r="H28" s="71"/>
      <c r="I28" s="72"/>
      <c r="J28" s="73"/>
      <c r="K28" s="74">
        <v>0</v>
      </c>
      <c r="L28" s="71"/>
      <c r="M28" s="72"/>
      <c r="N28" s="73"/>
      <c r="O28" s="74">
        <v>0</v>
      </c>
      <c r="P28" s="71"/>
      <c r="Q28" s="184"/>
      <c r="R28" s="185"/>
      <c r="S28" s="74">
        <v>0</v>
      </c>
      <c r="T28" s="71"/>
      <c r="U28" s="72"/>
      <c r="V28" s="73"/>
      <c r="W28" s="75">
        <v>0</v>
      </c>
      <c r="X28" s="40"/>
    </row>
    <row r="29" spans="1:27" ht="18.75" customHeight="1" x14ac:dyDescent="0.25">
      <c r="A29" s="53" t="s">
        <v>18</v>
      </c>
      <c r="B29" s="60" t="s">
        <v>92</v>
      </c>
      <c r="C29" s="53" t="s">
        <v>25</v>
      </c>
      <c r="D29" s="71"/>
      <c r="E29" s="72"/>
      <c r="F29" s="73"/>
      <c r="G29" s="74">
        <v>0</v>
      </c>
      <c r="H29" s="71"/>
      <c r="I29" s="72"/>
      <c r="J29" s="73"/>
      <c r="K29" s="74">
        <v>0</v>
      </c>
      <c r="L29" s="71"/>
      <c r="M29" s="72"/>
      <c r="N29" s="73"/>
      <c r="O29" s="74">
        <v>0</v>
      </c>
      <c r="P29" s="71"/>
      <c r="Q29" s="184"/>
      <c r="R29" s="185"/>
      <c r="S29" s="74">
        <v>0</v>
      </c>
      <c r="T29" s="71"/>
      <c r="U29" s="72"/>
      <c r="V29" s="73"/>
      <c r="W29" s="75">
        <v>0</v>
      </c>
      <c r="X29" s="40"/>
    </row>
    <row r="30" spans="1:27" x14ac:dyDescent="0.25">
      <c r="A30" s="80" t="s">
        <v>93</v>
      </c>
      <c r="B30" s="46" t="s">
        <v>94</v>
      </c>
      <c r="C30" s="53" t="s">
        <v>25</v>
      </c>
      <c r="D30" s="71"/>
      <c r="E30" s="72"/>
      <c r="F30" s="73"/>
      <c r="G30" s="74">
        <v>0</v>
      </c>
      <c r="H30" s="71"/>
      <c r="I30" s="72"/>
      <c r="J30" s="73"/>
      <c r="K30" s="74">
        <v>0</v>
      </c>
      <c r="L30" s="71"/>
      <c r="M30" s="72"/>
      <c r="N30" s="73"/>
      <c r="O30" s="74">
        <v>0</v>
      </c>
      <c r="P30" s="71"/>
      <c r="Q30" s="184"/>
      <c r="R30" s="185"/>
      <c r="S30" s="74">
        <v>0</v>
      </c>
      <c r="T30" s="71"/>
      <c r="U30" s="72"/>
      <c r="V30" s="73"/>
      <c r="W30" s="75">
        <v>0</v>
      </c>
      <c r="X30" s="40"/>
    </row>
    <row r="31" spans="1:27" ht="21" customHeight="1" x14ac:dyDescent="0.25">
      <c r="A31" s="81" t="s">
        <v>95</v>
      </c>
      <c r="B31" s="82" t="s">
        <v>96</v>
      </c>
      <c r="C31" s="83" t="s">
        <v>25</v>
      </c>
      <c r="D31" s="84">
        <f>D9</f>
        <v>33117.022000000004</v>
      </c>
      <c r="E31" s="85">
        <f>E15</f>
        <v>12844.873</v>
      </c>
      <c r="F31" s="86">
        <f>F15</f>
        <v>11958.214</v>
      </c>
      <c r="G31" s="87">
        <f>E31+F31</f>
        <v>24803.087</v>
      </c>
      <c r="H31" s="84">
        <f>H9</f>
        <v>33117.022000000004</v>
      </c>
      <c r="I31" s="85">
        <f>I15</f>
        <v>14719.78</v>
      </c>
      <c r="J31" s="86">
        <f>J15</f>
        <v>10732.682000000001</v>
      </c>
      <c r="K31" s="87">
        <f>I31+J31</f>
        <v>25452.462</v>
      </c>
      <c r="L31" s="84">
        <v>24427.436000000002</v>
      </c>
      <c r="M31" s="85">
        <v>12812.728999999999</v>
      </c>
      <c r="N31" s="86">
        <v>10892.99</v>
      </c>
      <c r="O31" s="87">
        <v>23705.718999999997</v>
      </c>
      <c r="P31" s="84">
        <v>24427.436000000002</v>
      </c>
      <c r="Q31" s="187">
        <f>Q15</f>
        <v>11980.248000000001</v>
      </c>
      <c r="R31" s="188">
        <f>R15</f>
        <v>12309.563</v>
      </c>
      <c r="S31" s="87">
        <f>Q31+R31</f>
        <v>24289.811000000002</v>
      </c>
      <c r="T31" s="84">
        <f>T15</f>
        <v>23975.552000000003</v>
      </c>
      <c r="U31" s="85">
        <f>U15</f>
        <v>11622.496999999999</v>
      </c>
      <c r="V31" s="86">
        <f>V15</f>
        <v>9819.3029999999999</v>
      </c>
      <c r="W31" s="88">
        <f>U31+V31</f>
        <v>21441.8</v>
      </c>
      <c r="X31" s="40"/>
    </row>
    <row r="32" spans="1:27" ht="20.25" customHeight="1" x14ac:dyDescent="0.25"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5:27" x14ac:dyDescent="0.25"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  <row r="34" spans="5:27" x14ac:dyDescent="0.25"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5:27" x14ac:dyDescent="0.25"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5:27" x14ac:dyDescent="0.25"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</sheetData>
  <mergeCells count="15">
    <mergeCell ref="D3:W3"/>
    <mergeCell ref="A2:A6"/>
    <mergeCell ref="Q5:S5"/>
    <mergeCell ref="U5:W5"/>
    <mergeCell ref="B2:B6"/>
    <mergeCell ref="C2:C6"/>
    <mergeCell ref="D4:G4"/>
    <mergeCell ref="H4:K4"/>
    <mergeCell ref="L4:O4"/>
    <mergeCell ref="P4:S4"/>
    <mergeCell ref="T4:W4"/>
    <mergeCell ref="E5:G5"/>
    <mergeCell ref="I5:K5"/>
    <mergeCell ref="M5:O5"/>
    <mergeCell ref="D2:W2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4"/>
  <sheetViews>
    <sheetView topLeftCell="A10" zoomScale="85" zoomScaleNormal="85" workbookViewId="0">
      <selection activeCell="I6" sqref="I6:I12"/>
    </sheetView>
  </sheetViews>
  <sheetFormatPr defaultColWidth="9.140625" defaultRowHeight="15" x14ac:dyDescent="0.25"/>
  <cols>
    <col min="1" max="1" width="7" style="7" customWidth="1"/>
    <col min="2" max="2" width="51.42578125" style="7" customWidth="1"/>
    <col min="3" max="3" width="14.28515625" style="7" customWidth="1"/>
    <col min="4" max="4" width="17.85546875" style="7" customWidth="1"/>
    <col min="5" max="5" width="47" style="7" customWidth="1"/>
    <col min="6" max="6" width="14.7109375" style="7" customWidth="1"/>
    <col min="7" max="8" width="15.42578125" style="7" customWidth="1"/>
    <col min="9" max="9" width="51.7109375" style="7" customWidth="1"/>
    <col min="10" max="16384" width="9.140625" style="7"/>
  </cols>
  <sheetData>
    <row r="1" spans="1:9" ht="34.9" customHeight="1" x14ac:dyDescent="0.25">
      <c r="A1" s="247" t="s">
        <v>97</v>
      </c>
      <c r="B1" s="247"/>
      <c r="C1" s="247"/>
      <c r="D1" s="247"/>
      <c r="E1" s="247"/>
      <c r="F1" s="247"/>
      <c r="G1" s="247"/>
      <c r="H1" s="247"/>
      <c r="I1" s="247"/>
    </row>
    <row r="2" spans="1:9" ht="25.5" customHeight="1" x14ac:dyDescent="0.25">
      <c r="A2" s="248" t="s">
        <v>98</v>
      </c>
      <c r="B2" s="248"/>
      <c r="C2" s="248"/>
      <c r="D2" s="248"/>
      <c r="E2" s="248"/>
      <c r="F2" s="248"/>
      <c r="G2" s="248"/>
      <c r="H2" s="248"/>
      <c r="I2" s="248"/>
    </row>
    <row r="3" spans="1:9" ht="15.75" x14ac:dyDescent="0.25">
      <c r="A3" s="266" t="s">
        <v>7</v>
      </c>
      <c r="B3" s="253" t="s">
        <v>99</v>
      </c>
      <c r="C3" s="254"/>
      <c r="D3" s="254"/>
      <c r="E3" s="253" t="s">
        <v>100</v>
      </c>
      <c r="F3" s="254"/>
      <c r="G3" s="254"/>
      <c r="H3" s="250" t="s">
        <v>127</v>
      </c>
      <c r="I3" s="251" t="s">
        <v>128</v>
      </c>
    </row>
    <row r="4" spans="1:9" ht="92.25" customHeight="1" x14ac:dyDescent="0.25">
      <c r="A4" s="267"/>
      <c r="B4" s="28" t="s">
        <v>8</v>
      </c>
      <c r="C4" s="28" t="s">
        <v>0</v>
      </c>
      <c r="D4" s="34" t="s">
        <v>9</v>
      </c>
      <c r="E4" s="28" t="s">
        <v>8</v>
      </c>
      <c r="F4" s="28" t="s">
        <v>0</v>
      </c>
      <c r="G4" s="34" t="s">
        <v>101</v>
      </c>
      <c r="H4" s="250"/>
      <c r="I4" s="252"/>
    </row>
    <row r="5" spans="1:9" ht="15.75" x14ac:dyDescent="0.25">
      <c r="A5" s="28">
        <v>1</v>
      </c>
      <c r="B5" s="28">
        <v>2</v>
      </c>
      <c r="C5" s="28">
        <v>3</v>
      </c>
      <c r="D5" s="34">
        <v>4</v>
      </c>
      <c r="E5" s="28">
        <v>5</v>
      </c>
      <c r="F5" s="28">
        <f>E5+1</f>
        <v>6</v>
      </c>
      <c r="G5" s="32">
        <f>F5+1</f>
        <v>7</v>
      </c>
      <c r="H5" s="34">
        <v>8</v>
      </c>
      <c r="I5" s="34">
        <v>9</v>
      </c>
    </row>
    <row r="6" spans="1:9" ht="47.25" x14ac:dyDescent="0.25">
      <c r="A6" s="30" t="s">
        <v>4</v>
      </c>
      <c r="B6" s="170"/>
      <c r="C6" s="170"/>
      <c r="D6" s="170"/>
      <c r="E6" s="173" t="s">
        <v>141</v>
      </c>
      <c r="F6" s="172" t="s">
        <v>107</v>
      </c>
      <c r="G6" s="27">
        <v>508.00479999999999</v>
      </c>
      <c r="H6" s="175">
        <f t="shared" ref="H6:H11" si="0">G6-D6</f>
        <v>508.00479999999999</v>
      </c>
      <c r="I6" s="255" t="s">
        <v>142</v>
      </c>
    </row>
    <row r="7" spans="1:9" ht="47.25" x14ac:dyDescent="0.25">
      <c r="A7" s="30" t="s">
        <v>5</v>
      </c>
      <c r="B7" s="170"/>
      <c r="C7" s="170"/>
      <c r="D7" s="170"/>
      <c r="E7" s="173" t="s">
        <v>139</v>
      </c>
      <c r="F7" s="172" t="s">
        <v>107</v>
      </c>
      <c r="G7" s="27">
        <v>78.892359999999996</v>
      </c>
      <c r="H7" s="175">
        <f t="shared" si="0"/>
        <v>78.892359999999996</v>
      </c>
      <c r="I7" s="256"/>
    </row>
    <row r="8" spans="1:9" ht="31.5" x14ac:dyDescent="0.25">
      <c r="A8" s="30" t="s">
        <v>6</v>
      </c>
      <c r="B8" s="170"/>
      <c r="C8" s="170"/>
      <c r="D8" s="170"/>
      <c r="E8" s="174" t="s">
        <v>140</v>
      </c>
      <c r="F8" s="172" t="s">
        <v>107</v>
      </c>
      <c r="G8" s="27">
        <v>76.03264999999999</v>
      </c>
      <c r="H8" s="175">
        <f t="shared" si="0"/>
        <v>76.03264999999999</v>
      </c>
      <c r="I8" s="256"/>
    </row>
    <row r="9" spans="1:9" ht="31.5" x14ac:dyDescent="0.25">
      <c r="A9" s="30" t="s">
        <v>93</v>
      </c>
      <c r="B9" s="170"/>
      <c r="C9" s="170"/>
      <c r="D9" s="170"/>
      <c r="E9" s="174" t="s">
        <v>138</v>
      </c>
      <c r="F9" s="172" t="s">
        <v>107</v>
      </c>
      <c r="G9" s="27">
        <v>414.24948000000001</v>
      </c>
      <c r="H9" s="175">
        <f t="shared" si="0"/>
        <v>414.24948000000001</v>
      </c>
      <c r="I9" s="256"/>
    </row>
    <row r="10" spans="1:9" ht="31.5" x14ac:dyDescent="0.25">
      <c r="A10" s="30" t="s">
        <v>95</v>
      </c>
      <c r="B10" s="170"/>
      <c r="C10" s="170"/>
      <c r="D10" s="170"/>
      <c r="E10" s="174" t="s">
        <v>137</v>
      </c>
      <c r="F10" s="172" t="s">
        <v>107</v>
      </c>
      <c r="G10" s="27">
        <v>503.20332000000002</v>
      </c>
      <c r="H10" s="175">
        <f t="shared" si="0"/>
        <v>503.20332000000002</v>
      </c>
      <c r="I10" s="256"/>
    </row>
    <row r="11" spans="1:9" ht="31.5" x14ac:dyDescent="0.25">
      <c r="A11" s="30" t="s">
        <v>143</v>
      </c>
      <c r="B11" s="170"/>
      <c r="C11" s="170"/>
      <c r="D11" s="170"/>
      <c r="E11" s="174" t="s">
        <v>136</v>
      </c>
      <c r="F11" s="172" t="s">
        <v>107</v>
      </c>
      <c r="G11" s="27">
        <v>182.17267000000001</v>
      </c>
      <c r="H11" s="175">
        <f t="shared" si="0"/>
        <v>182.17267000000001</v>
      </c>
      <c r="I11" s="256"/>
    </row>
    <row r="12" spans="1:9" ht="31.5" x14ac:dyDescent="0.25">
      <c r="A12" s="30" t="s">
        <v>144</v>
      </c>
      <c r="B12" s="29"/>
      <c r="C12" s="30"/>
      <c r="D12" s="36"/>
      <c r="E12" s="174" t="s">
        <v>135</v>
      </c>
      <c r="F12" s="172" t="s">
        <v>107</v>
      </c>
      <c r="G12" s="27">
        <v>358.69384000000002</v>
      </c>
      <c r="H12" s="175">
        <f>G12-D12</f>
        <v>358.69384000000002</v>
      </c>
      <c r="I12" s="257"/>
    </row>
    <row r="13" spans="1:9" ht="15.75" x14ac:dyDescent="0.25">
      <c r="A13" s="263" t="s">
        <v>10</v>
      </c>
      <c r="B13" s="264"/>
      <c r="C13" s="265"/>
      <c r="D13" s="136">
        <f>SUM(D12:D12)</f>
        <v>0</v>
      </c>
      <c r="E13" s="258" t="s">
        <v>10</v>
      </c>
      <c r="F13" s="259"/>
      <c r="G13" s="137">
        <f>SUM(G6:G12)</f>
        <v>2121.2491199999999</v>
      </c>
      <c r="H13" s="176">
        <f>G13-D13</f>
        <v>2121.2491199999999</v>
      </c>
      <c r="I13" s="24"/>
    </row>
    <row r="14" spans="1:9" ht="24" customHeight="1" x14ac:dyDescent="0.25">
      <c r="A14" s="261" t="s">
        <v>29</v>
      </c>
      <c r="B14" s="261"/>
      <c r="C14" s="261"/>
      <c r="D14" s="261"/>
      <c r="E14" s="261"/>
      <c r="F14" s="261"/>
      <c r="G14" s="262"/>
    </row>
    <row r="15" spans="1:9" ht="15.75" x14ac:dyDescent="0.25">
      <c r="A15" s="1"/>
      <c r="B15" s="2"/>
      <c r="C15" s="3"/>
      <c r="D15" s="3"/>
    </row>
    <row r="16" spans="1:9" ht="15.75" customHeight="1" x14ac:dyDescent="0.25">
      <c r="A16" s="249" t="s">
        <v>102</v>
      </c>
      <c r="B16" s="249"/>
      <c r="C16" s="249"/>
      <c r="D16" s="249"/>
      <c r="E16" s="249"/>
      <c r="F16" s="249"/>
      <c r="G16" s="249"/>
      <c r="H16" s="249"/>
      <c r="I16" s="249"/>
    </row>
    <row r="17" spans="1:9" ht="15.75" x14ac:dyDescent="0.25">
      <c r="A17" s="266" t="s">
        <v>7</v>
      </c>
      <c r="B17" s="253" t="s">
        <v>99</v>
      </c>
      <c r="C17" s="254"/>
      <c r="D17" s="254"/>
      <c r="E17" s="253" t="s">
        <v>100</v>
      </c>
      <c r="F17" s="254"/>
      <c r="G17" s="254"/>
      <c r="H17" s="250" t="s">
        <v>127</v>
      </c>
      <c r="I17" s="251" t="s">
        <v>128</v>
      </c>
    </row>
    <row r="18" spans="1:9" ht="89.25" customHeight="1" x14ac:dyDescent="0.25">
      <c r="A18" s="267"/>
      <c r="B18" s="28" t="s">
        <v>8</v>
      </c>
      <c r="C18" s="28" t="s">
        <v>0</v>
      </c>
      <c r="D18" s="34" t="s">
        <v>9</v>
      </c>
      <c r="E18" s="28" t="s">
        <v>8</v>
      </c>
      <c r="F18" s="28" t="s">
        <v>0</v>
      </c>
      <c r="G18" s="34" t="s">
        <v>101</v>
      </c>
      <c r="H18" s="250"/>
      <c r="I18" s="252"/>
    </row>
    <row r="19" spans="1:9" ht="15.75" x14ac:dyDescent="0.25">
      <c r="A19" s="28">
        <v>1</v>
      </c>
      <c r="B19" s="28">
        <v>2</v>
      </c>
      <c r="C19" s="28">
        <v>3</v>
      </c>
      <c r="D19" s="34">
        <v>4</v>
      </c>
      <c r="E19" s="28">
        <v>5</v>
      </c>
      <c r="F19" s="28">
        <f>E19+1</f>
        <v>6</v>
      </c>
      <c r="G19" s="32">
        <f>F19+1</f>
        <v>7</v>
      </c>
      <c r="H19" s="34">
        <v>8</v>
      </c>
      <c r="I19" s="34">
        <v>9</v>
      </c>
    </row>
    <row r="20" spans="1:9" ht="15.75" x14ac:dyDescent="0.25">
      <c r="A20" s="4" t="s">
        <v>4</v>
      </c>
      <c r="B20" s="8"/>
      <c r="C20" s="4"/>
      <c r="D20" s="36"/>
      <c r="E20" s="31"/>
      <c r="F20" s="31"/>
      <c r="G20" s="33"/>
      <c r="H20" s="24"/>
      <c r="I20" s="24"/>
    </row>
    <row r="21" spans="1:9" ht="15.75" x14ac:dyDescent="0.25">
      <c r="A21" s="263" t="s">
        <v>10</v>
      </c>
      <c r="B21" s="264"/>
      <c r="C21" s="265"/>
      <c r="D21" s="35"/>
      <c r="E21" s="258" t="s">
        <v>10</v>
      </c>
      <c r="F21" s="259"/>
      <c r="G21" s="259"/>
      <c r="H21" s="24"/>
      <c r="I21" s="24"/>
    </row>
    <row r="22" spans="1:9" ht="19.5" customHeight="1" x14ac:dyDescent="0.25">
      <c r="A22" s="260" t="s">
        <v>26</v>
      </c>
      <c r="B22" s="260"/>
      <c r="C22" s="260"/>
      <c r="D22" s="260"/>
      <c r="E22" s="260"/>
      <c r="F22" s="260"/>
      <c r="G22" s="260"/>
    </row>
    <row r="23" spans="1:9" ht="15.75" x14ac:dyDescent="0.25">
      <c r="A23" s="5"/>
      <c r="B23" s="5"/>
      <c r="C23" s="5"/>
      <c r="D23" s="5"/>
    </row>
    <row r="24" spans="1:9" ht="20.25" customHeight="1" x14ac:dyDescent="0.25">
      <c r="A24" s="249" t="s">
        <v>103</v>
      </c>
      <c r="B24" s="249"/>
      <c r="C24" s="249"/>
      <c r="D24" s="249"/>
      <c r="E24" s="249"/>
      <c r="F24" s="249"/>
      <c r="G24" s="249"/>
      <c r="H24" s="249"/>
      <c r="I24" s="249"/>
    </row>
    <row r="25" spans="1:9" ht="15.75" x14ac:dyDescent="0.25">
      <c r="A25" s="266" t="s">
        <v>7</v>
      </c>
      <c r="B25" s="253" t="s">
        <v>99</v>
      </c>
      <c r="C25" s="254"/>
      <c r="D25" s="254"/>
      <c r="E25" s="268" t="s">
        <v>100</v>
      </c>
      <c r="F25" s="268"/>
      <c r="G25" s="268"/>
      <c r="H25" s="250" t="s">
        <v>127</v>
      </c>
      <c r="I25" s="251" t="s">
        <v>128</v>
      </c>
    </row>
    <row r="26" spans="1:9" ht="84" customHeight="1" x14ac:dyDescent="0.25">
      <c r="A26" s="267"/>
      <c r="B26" s="28" t="s">
        <v>8</v>
      </c>
      <c r="C26" s="28" t="s">
        <v>0</v>
      </c>
      <c r="D26" s="34" t="s">
        <v>9</v>
      </c>
      <c r="E26" s="28" t="s">
        <v>8</v>
      </c>
      <c r="F26" s="28" t="s">
        <v>0</v>
      </c>
      <c r="G26" s="34" t="s">
        <v>101</v>
      </c>
      <c r="H26" s="250"/>
      <c r="I26" s="252"/>
    </row>
    <row r="27" spans="1:9" ht="15.75" x14ac:dyDescent="0.25">
      <c r="A27" s="28">
        <v>1</v>
      </c>
      <c r="B27" s="28">
        <v>2</v>
      </c>
      <c r="C27" s="28">
        <v>3</v>
      </c>
      <c r="D27" s="34">
        <v>4</v>
      </c>
      <c r="E27" s="28">
        <v>5</v>
      </c>
      <c r="F27" s="28">
        <f>E27+1</f>
        <v>6</v>
      </c>
      <c r="G27" s="32">
        <f>F27+1</f>
        <v>7</v>
      </c>
      <c r="H27" s="34">
        <v>8</v>
      </c>
      <c r="I27" s="34">
        <v>9</v>
      </c>
    </row>
    <row r="28" spans="1:9" ht="15.75" x14ac:dyDescent="0.25">
      <c r="A28" s="4" t="s">
        <v>4</v>
      </c>
      <c r="B28" s="8"/>
      <c r="C28" s="4"/>
      <c r="D28" s="36"/>
      <c r="E28" s="31"/>
      <c r="F28" s="31"/>
      <c r="G28" s="33"/>
      <c r="H28" s="24"/>
      <c r="I28" s="24"/>
    </row>
    <row r="29" spans="1:9" ht="15.75" customHeight="1" x14ac:dyDescent="0.25">
      <c r="A29" s="263" t="s">
        <v>10</v>
      </c>
      <c r="B29" s="264"/>
      <c r="C29" s="265"/>
      <c r="D29" s="35"/>
      <c r="E29" s="258" t="s">
        <v>10</v>
      </c>
      <c r="F29" s="259"/>
      <c r="G29" s="259"/>
      <c r="H29" s="24"/>
      <c r="I29" s="24"/>
    </row>
    <row r="30" spans="1:9" ht="19.5" customHeight="1" x14ac:dyDescent="0.25">
      <c r="A30" s="261" t="s">
        <v>28</v>
      </c>
      <c r="B30" s="261"/>
      <c r="C30" s="261"/>
      <c r="D30" s="261"/>
      <c r="E30" s="261"/>
      <c r="F30" s="261"/>
      <c r="G30" s="261"/>
    </row>
    <row r="31" spans="1:9" ht="15.75" x14ac:dyDescent="0.25">
      <c r="A31" s="6"/>
      <c r="B31" s="10"/>
      <c r="C31" s="11"/>
      <c r="D31" s="11"/>
    </row>
    <row r="34" spans="7:7" x14ac:dyDescent="0.25">
      <c r="G34" s="26"/>
    </row>
  </sheetData>
  <mergeCells count="29">
    <mergeCell ref="A30:G30"/>
    <mergeCell ref="E3:G3"/>
    <mergeCell ref="A21:C21"/>
    <mergeCell ref="A29:C29"/>
    <mergeCell ref="A25:A26"/>
    <mergeCell ref="B25:D25"/>
    <mergeCell ref="A3:A4"/>
    <mergeCell ref="E29:G29"/>
    <mergeCell ref="E25:G25"/>
    <mergeCell ref="E21:G21"/>
    <mergeCell ref="A17:A18"/>
    <mergeCell ref="B17:D17"/>
    <mergeCell ref="E17:G17"/>
    <mergeCell ref="H25:H26"/>
    <mergeCell ref="I25:I26"/>
    <mergeCell ref="E13:F13"/>
    <mergeCell ref="A22:G22"/>
    <mergeCell ref="A14:G14"/>
    <mergeCell ref="A13:C13"/>
    <mergeCell ref="A1:I1"/>
    <mergeCell ref="A2:I2"/>
    <mergeCell ref="A16:I16"/>
    <mergeCell ref="A24:I24"/>
    <mergeCell ref="H3:H4"/>
    <mergeCell ref="I3:I4"/>
    <mergeCell ref="H17:H18"/>
    <mergeCell ref="I17:I18"/>
    <mergeCell ref="B3:D3"/>
    <mergeCell ref="I6:I12"/>
  </mergeCells>
  <phoneticPr fontId="6" type="noConversion"/>
  <printOptions horizontalCentered="1"/>
  <pageMargins left="0.39370078740157483" right="0.39370078740157483" top="1.1811023622047245" bottom="0.39370078740157483" header="0" footer="0"/>
  <pageSetup paperSize="9" scale="60" fitToHeight="4" orientation="landscape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7"/>
  <sheetViews>
    <sheetView tabSelected="1" zoomScaleNormal="100" workbookViewId="0">
      <selection activeCell="K19" sqref="K19"/>
    </sheetView>
  </sheetViews>
  <sheetFormatPr defaultRowHeight="15" x14ac:dyDescent="0.25"/>
  <cols>
    <col min="1" max="1" width="7" style="7" customWidth="1"/>
    <col min="2" max="2" width="22.28515625" style="7" customWidth="1"/>
    <col min="3" max="3" width="12" style="7" customWidth="1"/>
    <col min="4" max="4" width="14.42578125" style="7" customWidth="1"/>
    <col min="5" max="5" width="11.42578125" style="7" customWidth="1"/>
    <col min="6" max="6" width="11.28515625" style="7" customWidth="1"/>
    <col min="7" max="7" width="11" style="7" customWidth="1"/>
    <col min="8" max="8" width="11.28515625" style="7" customWidth="1"/>
    <col min="9" max="9" width="22.7109375" style="7" customWidth="1"/>
    <col min="10" max="10" width="12.42578125" style="7" customWidth="1"/>
    <col min="11" max="11" width="11.7109375" style="7" customWidth="1"/>
    <col min="12" max="12" width="11.85546875" style="7" customWidth="1"/>
    <col min="13" max="15" width="10" style="7" customWidth="1"/>
    <col min="16" max="16384" width="9.140625" style="7"/>
  </cols>
  <sheetData>
    <row r="1" spans="1:16" s="91" customFormat="1" ht="36" customHeight="1" x14ac:dyDescent="0.2">
      <c r="A1" s="220" t="s">
        <v>113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6" s="91" customFormat="1" ht="15.75" x14ac:dyDescent="0.2">
      <c r="A2" s="272" t="s">
        <v>153</v>
      </c>
      <c r="B2" s="269" t="s">
        <v>115</v>
      </c>
      <c r="C2" s="270"/>
      <c r="D2" s="270"/>
      <c r="E2" s="270"/>
      <c r="F2" s="270"/>
      <c r="G2" s="270"/>
      <c r="H2" s="271"/>
      <c r="I2" s="269" t="s">
        <v>100</v>
      </c>
      <c r="J2" s="270"/>
      <c r="K2" s="270"/>
      <c r="L2" s="270"/>
      <c r="M2" s="270"/>
      <c r="N2" s="270"/>
      <c r="O2" s="271"/>
      <c r="P2" s="93"/>
    </row>
    <row r="3" spans="1:16" ht="36" customHeight="1" x14ac:dyDescent="0.25">
      <c r="A3" s="273"/>
      <c r="B3" s="275" t="s">
        <v>1</v>
      </c>
      <c r="C3" s="275" t="s">
        <v>11</v>
      </c>
      <c r="D3" s="277" t="s">
        <v>12</v>
      </c>
      <c r="E3" s="278"/>
      <c r="F3" s="278"/>
      <c r="G3" s="278"/>
      <c r="H3" s="279"/>
      <c r="I3" s="275" t="s">
        <v>1</v>
      </c>
      <c r="J3" s="275" t="s">
        <v>11</v>
      </c>
      <c r="K3" s="277" t="s">
        <v>12</v>
      </c>
      <c r="L3" s="278"/>
      <c r="M3" s="278"/>
      <c r="N3" s="278"/>
      <c r="O3" s="279"/>
      <c r="P3" s="94"/>
    </row>
    <row r="4" spans="1:16" ht="31.5" customHeight="1" x14ac:dyDescent="0.25">
      <c r="A4" s="274"/>
      <c r="B4" s="276"/>
      <c r="C4" s="276"/>
      <c r="D4" s="34" t="s">
        <v>105</v>
      </c>
      <c r="E4" s="34" t="s">
        <v>106</v>
      </c>
      <c r="F4" s="34" t="s">
        <v>107</v>
      </c>
      <c r="G4" s="34" t="s">
        <v>108</v>
      </c>
      <c r="H4" s="34" t="s">
        <v>109</v>
      </c>
      <c r="I4" s="276"/>
      <c r="J4" s="276"/>
      <c r="K4" s="34" t="s">
        <v>105</v>
      </c>
      <c r="L4" s="34" t="s">
        <v>106</v>
      </c>
      <c r="M4" s="34" t="s">
        <v>107</v>
      </c>
      <c r="N4" s="34" t="s">
        <v>108</v>
      </c>
      <c r="O4" s="34" t="s">
        <v>109</v>
      </c>
      <c r="P4" s="94"/>
    </row>
    <row r="5" spans="1:16" ht="15.75" x14ac:dyDescent="0.25">
      <c r="A5" s="34">
        <v>1</v>
      </c>
      <c r="B5" s="34">
        <f t="shared" ref="B5:D5" si="0">A5+1</f>
        <v>2</v>
      </c>
      <c r="C5" s="34">
        <f t="shared" si="0"/>
        <v>3</v>
      </c>
      <c r="D5" s="34">
        <f t="shared" si="0"/>
        <v>4</v>
      </c>
      <c r="E5" s="205">
        <f t="shared" ref="E5" si="1">D5+1</f>
        <v>5</v>
      </c>
      <c r="F5" s="205">
        <f t="shared" ref="F5" si="2">E5+1</f>
        <v>6</v>
      </c>
      <c r="G5" s="205">
        <f t="shared" ref="G5" si="3">F5+1</f>
        <v>7</v>
      </c>
      <c r="H5" s="205">
        <f t="shared" ref="H5" si="4">G5+1</f>
        <v>8</v>
      </c>
      <c r="I5" s="205">
        <f t="shared" ref="I5" si="5">H5+1</f>
        <v>9</v>
      </c>
      <c r="J5" s="205">
        <f t="shared" ref="J5" si="6">I5+1</f>
        <v>10</v>
      </c>
      <c r="K5" s="205">
        <f t="shared" ref="K5" si="7">J5+1</f>
        <v>11</v>
      </c>
      <c r="L5" s="205">
        <f t="shared" ref="L5" si="8">K5+1</f>
        <v>12</v>
      </c>
      <c r="M5" s="205">
        <f t="shared" ref="M5" si="9">L5+1</f>
        <v>13</v>
      </c>
      <c r="N5" s="205">
        <f t="shared" ref="N5" si="10">M5+1</f>
        <v>14</v>
      </c>
      <c r="O5" s="205">
        <f t="shared" ref="O5" si="11">N5+1</f>
        <v>15</v>
      </c>
      <c r="P5" s="94"/>
    </row>
    <row r="6" spans="1:16" ht="39" customHeight="1" x14ac:dyDescent="0.25">
      <c r="A6" s="9" t="s">
        <v>4</v>
      </c>
      <c r="B6" s="92" t="s">
        <v>114</v>
      </c>
      <c r="C6" s="12" t="s">
        <v>2</v>
      </c>
      <c r="D6" s="13">
        <v>4216.8376782570094</v>
      </c>
      <c r="E6" s="13">
        <v>4402.1291633441142</v>
      </c>
      <c r="F6" s="13">
        <v>4385.3441745723503</v>
      </c>
      <c r="G6" s="13">
        <v>4169.6568166920879</v>
      </c>
      <c r="H6" s="13">
        <v>8691.5798343189526</v>
      </c>
      <c r="I6" s="92" t="s">
        <v>114</v>
      </c>
      <c r="J6" s="12" t="s">
        <v>2</v>
      </c>
      <c r="K6" s="13">
        <v>3963.2011500000003</v>
      </c>
      <c r="L6" s="13">
        <v>3715.4196899999997</v>
      </c>
      <c r="M6" s="13">
        <f>[21]Шмидт!$I$106+[21]Шмидт!$I$113</f>
        <v>7254.8128348</v>
      </c>
      <c r="N6" s="13">
        <v>8428.0483396000018</v>
      </c>
      <c r="O6" s="13">
        <v>7352.9558237999991</v>
      </c>
      <c r="P6" s="94"/>
    </row>
    <row r="7" spans="1:16" ht="15.75" x14ac:dyDescent="0.25">
      <c r="A7" s="6"/>
      <c r="B7" s="10"/>
      <c r="C7" s="11"/>
      <c r="D7" s="11"/>
    </row>
  </sheetData>
  <mergeCells count="10">
    <mergeCell ref="B2:H2"/>
    <mergeCell ref="A2:A4"/>
    <mergeCell ref="A1:L1"/>
    <mergeCell ref="I3:I4"/>
    <mergeCell ref="J3:J4"/>
    <mergeCell ref="B3:B4"/>
    <mergeCell ref="C3:C4"/>
    <mergeCell ref="D3:H3"/>
    <mergeCell ref="K3:O3"/>
    <mergeCell ref="I2:O2"/>
  </mergeCells>
  <printOptions horizontalCentered="1"/>
  <pageMargins left="1.1811023622047245" right="0.39370078740157483" top="0.39370078740157483" bottom="0.39370078740157483" header="0" footer="0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W21"/>
  <sheetViews>
    <sheetView zoomScale="85" zoomScaleNormal="85" workbookViewId="0">
      <pane xSplit="2" ySplit="5" topLeftCell="K12" activePane="bottomRight" state="frozen"/>
      <selection pane="topRight" activeCell="C1" sqref="C1"/>
      <selection pane="bottomLeft" activeCell="A6" sqref="A6"/>
      <selection pane="bottomRight" activeCell="W17" sqref="W17"/>
    </sheetView>
  </sheetViews>
  <sheetFormatPr defaultRowHeight="15" x14ac:dyDescent="0.25"/>
  <cols>
    <col min="1" max="1" width="5.85546875" style="7" customWidth="1"/>
    <col min="2" max="2" width="61.7109375" style="7" customWidth="1"/>
    <col min="3" max="3" width="14.28515625" style="7" customWidth="1"/>
    <col min="4" max="5" width="11.42578125" style="7" customWidth="1"/>
    <col min="6" max="6" width="13.140625" style="7" customWidth="1"/>
    <col min="7" max="7" width="30.85546875" style="7" customWidth="1"/>
    <col min="8" max="9" width="11.42578125" style="7" customWidth="1"/>
    <col min="10" max="10" width="13" style="7" customWidth="1"/>
    <col min="11" max="11" width="28.5703125" style="7" customWidth="1"/>
    <col min="12" max="13" width="11.28515625" style="7" customWidth="1"/>
    <col min="14" max="14" width="16.140625" style="7" customWidth="1"/>
    <col min="15" max="15" width="25.28515625" style="7" customWidth="1"/>
    <col min="16" max="17" width="11.28515625" style="7" customWidth="1"/>
    <col min="18" max="18" width="15.42578125" style="7" customWidth="1"/>
    <col min="19" max="19" width="32.28515625" style="7" customWidth="1"/>
    <col min="20" max="21" width="11.28515625" style="7" customWidth="1"/>
    <col min="22" max="22" width="15" style="7" customWidth="1"/>
    <col min="23" max="23" width="26.28515625" style="7" customWidth="1"/>
    <col min="24" max="16384" width="9.140625" style="7"/>
  </cols>
  <sheetData>
    <row r="1" spans="1:23" ht="33.75" customHeight="1" x14ac:dyDescent="0.25">
      <c r="A1" s="296" t="s">
        <v>116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</row>
    <row r="2" spans="1:23" ht="20.25" customHeight="1" x14ac:dyDescent="0.25">
      <c r="A2" s="297" t="s">
        <v>117</v>
      </c>
      <c r="B2" s="297" t="s">
        <v>1</v>
      </c>
      <c r="C2" s="297" t="s">
        <v>11</v>
      </c>
      <c r="D2" s="282" t="s">
        <v>39</v>
      </c>
      <c r="E2" s="283"/>
      <c r="F2" s="283"/>
      <c r="G2" s="284"/>
      <c r="H2" s="282" t="s">
        <v>39</v>
      </c>
      <c r="I2" s="283"/>
      <c r="J2" s="283"/>
      <c r="K2" s="284"/>
      <c r="L2" s="282" t="s">
        <v>39</v>
      </c>
      <c r="M2" s="283"/>
      <c r="N2" s="283"/>
      <c r="O2" s="284"/>
      <c r="P2" s="282" t="s">
        <v>39</v>
      </c>
      <c r="Q2" s="283"/>
      <c r="R2" s="283"/>
      <c r="S2" s="284"/>
      <c r="T2" s="282" t="s">
        <v>39</v>
      </c>
      <c r="U2" s="283"/>
      <c r="V2" s="283"/>
      <c r="W2" s="284"/>
    </row>
    <row r="3" spans="1:23" ht="21.75" customHeight="1" x14ac:dyDescent="0.25">
      <c r="A3" s="298"/>
      <c r="B3" s="298"/>
      <c r="C3" s="298"/>
      <c r="D3" s="285" t="s">
        <v>118</v>
      </c>
      <c r="E3" s="286"/>
      <c r="F3" s="286"/>
      <c r="G3" s="287"/>
      <c r="H3" s="285" t="s">
        <v>118</v>
      </c>
      <c r="I3" s="286"/>
      <c r="J3" s="286"/>
      <c r="K3" s="287"/>
      <c r="L3" s="285" t="s">
        <v>118</v>
      </c>
      <c r="M3" s="286"/>
      <c r="N3" s="286"/>
      <c r="O3" s="287"/>
      <c r="P3" s="285" t="s">
        <v>118</v>
      </c>
      <c r="Q3" s="286"/>
      <c r="R3" s="286"/>
      <c r="S3" s="287"/>
      <c r="T3" s="285" t="s">
        <v>118</v>
      </c>
      <c r="U3" s="286"/>
      <c r="V3" s="286"/>
      <c r="W3" s="287"/>
    </row>
    <row r="4" spans="1:23" ht="19.5" customHeight="1" x14ac:dyDescent="0.25">
      <c r="A4" s="298"/>
      <c r="B4" s="298"/>
      <c r="C4" s="298"/>
      <c r="D4" s="277" t="s">
        <v>105</v>
      </c>
      <c r="E4" s="279"/>
      <c r="F4" s="280" t="s">
        <v>129</v>
      </c>
      <c r="G4" s="280" t="s">
        <v>128</v>
      </c>
      <c r="H4" s="277" t="s">
        <v>106</v>
      </c>
      <c r="I4" s="279"/>
      <c r="J4" s="280" t="s">
        <v>129</v>
      </c>
      <c r="K4" s="280" t="s">
        <v>128</v>
      </c>
      <c r="L4" s="277" t="s">
        <v>107</v>
      </c>
      <c r="M4" s="279"/>
      <c r="N4" s="280" t="s">
        <v>129</v>
      </c>
      <c r="O4" s="280" t="s">
        <v>128</v>
      </c>
      <c r="P4" s="277" t="s">
        <v>108</v>
      </c>
      <c r="Q4" s="279"/>
      <c r="R4" s="280" t="s">
        <v>129</v>
      </c>
      <c r="S4" s="280" t="s">
        <v>128</v>
      </c>
      <c r="T4" s="277" t="s">
        <v>109</v>
      </c>
      <c r="U4" s="279"/>
      <c r="V4" s="280" t="s">
        <v>129</v>
      </c>
      <c r="W4" s="280" t="s">
        <v>128</v>
      </c>
    </row>
    <row r="5" spans="1:23" ht="18.75" customHeight="1" x14ac:dyDescent="0.25">
      <c r="A5" s="299"/>
      <c r="B5" s="299"/>
      <c r="C5" s="299"/>
      <c r="D5" s="34" t="s">
        <v>55</v>
      </c>
      <c r="E5" s="34" t="s">
        <v>56</v>
      </c>
      <c r="F5" s="281"/>
      <c r="G5" s="281"/>
      <c r="H5" s="146" t="s">
        <v>55</v>
      </c>
      <c r="I5" s="146" t="s">
        <v>56</v>
      </c>
      <c r="J5" s="281"/>
      <c r="K5" s="281"/>
      <c r="L5" s="170" t="s">
        <v>55</v>
      </c>
      <c r="M5" s="170" t="s">
        <v>56</v>
      </c>
      <c r="N5" s="281"/>
      <c r="O5" s="281"/>
      <c r="P5" s="177" t="s">
        <v>55</v>
      </c>
      <c r="Q5" s="177" t="s">
        <v>56</v>
      </c>
      <c r="R5" s="281"/>
      <c r="S5" s="281"/>
      <c r="T5" s="205" t="s">
        <v>55</v>
      </c>
      <c r="U5" s="205" t="s">
        <v>56</v>
      </c>
      <c r="V5" s="281"/>
      <c r="W5" s="281"/>
    </row>
    <row r="6" spans="1:23" ht="15" customHeight="1" x14ac:dyDescent="0.25">
      <c r="A6" s="25">
        <v>1</v>
      </c>
      <c r="B6" s="95">
        <f t="shared" ref="B6:D6" si="0">A6+1</f>
        <v>2</v>
      </c>
      <c r="C6" s="95">
        <f t="shared" si="0"/>
        <v>3</v>
      </c>
      <c r="D6" s="95">
        <f t="shared" si="0"/>
        <v>4</v>
      </c>
      <c r="E6" s="95">
        <v>5</v>
      </c>
      <c r="F6" s="95">
        <v>6</v>
      </c>
      <c r="G6" s="95">
        <v>7</v>
      </c>
      <c r="H6" s="95">
        <v>8</v>
      </c>
      <c r="I6" s="95">
        <v>9</v>
      </c>
      <c r="J6" s="95">
        <v>10</v>
      </c>
      <c r="K6" s="95">
        <v>11</v>
      </c>
      <c r="L6" s="147">
        <v>12</v>
      </c>
      <c r="M6" s="171">
        <v>13</v>
      </c>
      <c r="N6" s="171">
        <v>14</v>
      </c>
      <c r="O6" s="171">
        <v>15</v>
      </c>
      <c r="P6" s="95">
        <v>16</v>
      </c>
      <c r="Q6" s="95">
        <v>17</v>
      </c>
      <c r="R6" s="95">
        <v>18</v>
      </c>
      <c r="S6" s="95">
        <v>19</v>
      </c>
      <c r="T6" s="95">
        <f>S6+1</f>
        <v>20</v>
      </c>
      <c r="U6" s="95">
        <f t="shared" ref="U6:W6" si="1">T6+1</f>
        <v>21</v>
      </c>
      <c r="V6" s="95">
        <f t="shared" si="1"/>
        <v>22</v>
      </c>
      <c r="W6" s="95">
        <f t="shared" si="1"/>
        <v>23</v>
      </c>
    </row>
    <row r="7" spans="1:23" ht="20.25" customHeight="1" x14ac:dyDescent="0.25">
      <c r="A7" s="96" t="s">
        <v>31</v>
      </c>
      <c r="B7" s="148" t="s">
        <v>19</v>
      </c>
      <c r="C7" s="149"/>
      <c r="D7" s="149"/>
      <c r="E7" s="149"/>
      <c r="F7" s="149"/>
      <c r="G7" s="150"/>
      <c r="H7" s="149"/>
      <c r="I7" s="149"/>
      <c r="J7" s="149"/>
      <c r="K7" s="150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50"/>
    </row>
    <row r="8" spans="1:23" s="102" customFormat="1" ht="47.25" x14ac:dyDescent="0.25">
      <c r="A8" s="97" t="s">
        <v>33</v>
      </c>
      <c r="B8" s="98" t="s">
        <v>20</v>
      </c>
      <c r="C8" s="99" t="s">
        <v>3</v>
      </c>
      <c r="D8" s="106">
        <f>D9/D10*100</f>
        <v>100</v>
      </c>
      <c r="E8" s="138">
        <f t="shared" ref="E8" si="2">E9/E10*100</f>
        <v>100</v>
      </c>
      <c r="F8" s="138">
        <f>E8-D8</f>
        <v>0</v>
      </c>
      <c r="G8" s="101"/>
      <c r="H8" s="151">
        <f>H9/H10*100</f>
        <v>100</v>
      </c>
      <c r="I8" s="160">
        <v>100</v>
      </c>
      <c r="J8" s="160">
        <f>I8-H8</f>
        <v>0</v>
      </c>
      <c r="K8" s="161"/>
      <c r="L8" s="160">
        <v>100</v>
      </c>
      <c r="M8" s="160">
        <v>100</v>
      </c>
      <c r="N8" s="160"/>
      <c r="O8" s="160"/>
      <c r="P8" s="100">
        <f>P9/P10*100</f>
        <v>100</v>
      </c>
      <c r="Q8" s="100">
        <f>Q9/Q10*100</f>
        <v>100</v>
      </c>
      <c r="R8" s="189"/>
      <c r="S8" s="189"/>
      <c r="T8" s="100">
        <f>T9/T10*100</f>
        <v>100</v>
      </c>
      <c r="U8" s="206">
        <f>U9/U10*100</f>
        <v>100</v>
      </c>
      <c r="V8" s="207">
        <f>U8-T8</f>
        <v>0</v>
      </c>
      <c r="W8" s="208"/>
    </row>
    <row r="9" spans="1:23" ht="23.25" customHeight="1" x14ac:dyDescent="0.25">
      <c r="A9" s="103" t="s">
        <v>13</v>
      </c>
      <c r="B9" s="104" t="s">
        <v>40</v>
      </c>
      <c r="C9" s="105" t="s">
        <v>38</v>
      </c>
      <c r="D9" s="106">
        <v>33.117021999999999</v>
      </c>
      <c r="E9" s="138">
        <f>'раздел 2'!G9/1000</f>
        <v>24.803086999999998</v>
      </c>
      <c r="F9" s="138">
        <f t="shared" ref="F9:F13" si="3">E9-D9</f>
        <v>-8.3139350000000007</v>
      </c>
      <c r="G9" s="108"/>
      <c r="H9" s="138">
        <v>33.117021999999999</v>
      </c>
      <c r="I9" s="138">
        <f>'раздел 2'!K9/1000</f>
        <v>25.452462000000001</v>
      </c>
      <c r="J9" s="138">
        <f>I9-H9</f>
        <v>-7.664559999999998</v>
      </c>
      <c r="K9" s="162"/>
      <c r="L9" s="138">
        <v>23.242819999999998</v>
      </c>
      <c r="M9" s="138">
        <v>23.705718999999998</v>
      </c>
      <c r="N9" s="138"/>
      <c r="O9" s="138"/>
      <c r="P9" s="130">
        <v>24.427436</v>
      </c>
      <c r="Q9" s="190">
        <f>'[22]раздел 2'!S9/1000</f>
        <v>24.289811</v>
      </c>
      <c r="R9" s="190"/>
      <c r="S9" s="190"/>
      <c r="T9" s="130">
        <v>23.975552000000004</v>
      </c>
      <c r="U9" s="196">
        <v>21.441800000000001</v>
      </c>
      <c r="V9" s="196">
        <f>U9-T9</f>
        <v>-2.5337520000000033</v>
      </c>
      <c r="W9" s="131"/>
    </row>
    <row r="10" spans="1:23" ht="47.25" x14ac:dyDescent="0.25">
      <c r="A10" s="109" t="s">
        <v>14</v>
      </c>
      <c r="B10" s="104" t="s">
        <v>41</v>
      </c>
      <c r="C10" s="105" t="s">
        <v>38</v>
      </c>
      <c r="D10" s="106">
        <v>33.117021999999999</v>
      </c>
      <c r="E10" s="138">
        <f>E9</f>
        <v>24.803086999999998</v>
      </c>
      <c r="F10" s="138">
        <f t="shared" si="3"/>
        <v>-8.3139350000000007</v>
      </c>
      <c r="G10" s="108"/>
      <c r="H10" s="138">
        <v>33.117021999999999</v>
      </c>
      <c r="I10" s="138">
        <f>I9</f>
        <v>25.452462000000001</v>
      </c>
      <c r="J10" s="138">
        <f t="shared" ref="J10:J13" si="4">I10-H10</f>
        <v>-7.664559999999998</v>
      </c>
      <c r="K10" s="162"/>
      <c r="L10" s="138">
        <v>23.242819999999998</v>
      </c>
      <c r="M10" s="138">
        <v>23.705718999999998</v>
      </c>
      <c r="N10" s="138"/>
      <c r="O10" s="138"/>
      <c r="P10" s="130">
        <f>P9</f>
        <v>24.427436</v>
      </c>
      <c r="Q10" s="130">
        <f>Q9</f>
        <v>24.289811</v>
      </c>
      <c r="R10" s="190"/>
      <c r="S10" s="190"/>
      <c r="T10" s="130">
        <v>23.975552000000004</v>
      </c>
      <c r="U10" s="196">
        <v>21.441800000000001</v>
      </c>
      <c r="V10" s="196">
        <f t="shared" ref="V10:V21" si="5">U10-T10</f>
        <v>-2.5337520000000033</v>
      </c>
      <c r="W10" s="131"/>
    </row>
    <row r="11" spans="1:23" ht="94.5" x14ac:dyDescent="0.25">
      <c r="A11" s="103" t="s">
        <v>37</v>
      </c>
      <c r="B11" s="104" t="s">
        <v>27</v>
      </c>
      <c r="C11" s="105" t="s">
        <v>3</v>
      </c>
      <c r="D11" s="106">
        <f>D12/D13*100</f>
        <v>100</v>
      </c>
      <c r="E11" s="138">
        <f t="shared" ref="E11" si="6">E12/E13*100</f>
        <v>100</v>
      </c>
      <c r="F11" s="138">
        <f>E11-D11</f>
        <v>0</v>
      </c>
      <c r="G11" s="108"/>
      <c r="H11" s="138">
        <f>H12/H13*100</f>
        <v>100</v>
      </c>
      <c r="I11" s="138">
        <f>I12/I13*100</f>
        <v>100</v>
      </c>
      <c r="J11" s="138">
        <f t="shared" si="4"/>
        <v>0</v>
      </c>
      <c r="K11" s="162"/>
      <c r="L11" s="138">
        <v>100</v>
      </c>
      <c r="M11" s="138">
        <v>100</v>
      </c>
      <c r="N11" s="138"/>
      <c r="O11" s="138"/>
      <c r="P11" s="107">
        <f>P12/P13*100</f>
        <v>100</v>
      </c>
      <c r="Q11" s="107">
        <f>Q12/Q13*100</f>
        <v>100</v>
      </c>
      <c r="R11" s="190"/>
      <c r="S11" s="190"/>
      <c r="T11" s="107">
        <f>T12/T13*100</f>
        <v>100</v>
      </c>
      <c r="U11" s="130" t="e">
        <f>U12/U13*100</f>
        <v>#DIV/0!</v>
      </c>
      <c r="V11" s="196" t="e">
        <f t="shared" si="5"/>
        <v>#DIV/0!</v>
      </c>
      <c r="W11" s="131"/>
    </row>
    <row r="12" spans="1:23" ht="55.5" customHeight="1" x14ac:dyDescent="0.25">
      <c r="A12" s="103" t="s">
        <v>15</v>
      </c>
      <c r="B12" s="104" t="s">
        <v>42</v>
      </c>
      <c r="C12" s="105" t="s">
        <v>32</v>
      </c>
      <c r="D12" s="110">
        <v>18</v>
      </c>
      <c r="E12" s="139">
        <v>22</v>
      </c>
      <c r="F12" s="139">
        <f t="shared" si="3"/>
        <v>4</v>
      </c>
      <c r="G12" s="111"/>
      <c r="H12" s="139">
        <v>18</v>
      </c>
      <c r="I12" s="169">
        <v>5</v>
      </c>
      <c r="J12" s="138">
        <f t="shared" si="4"/>
        <v>-13</v>
      </c>
      <c r="K12" s="163"/>
      <c r="L12" s="139">
        <v>12</v>
      </c>
      <c r="M12" s="139">
        <v>12</v>
      </c>
      <c r="N12" s="139"/>
      <c r="O12" s="139"/>
      <c r="P12" s="198">
        <v>12</v>
      </c>
      <c r="Q12" s="191">
        <v>8</v>
      </c>
      <c r="R12" s="191"/>
      <c r="S12" s="191"/>
      <c r="T12" s="198">
        <v>12</v>
      </c>
      <c r="U12" s="209">
        <v>0</v>
      </c>
      <c r="V12" s="196">
        <f t="shared" si="5"/>
        <v>-12</v>
      </c>
      <c r="W12" s="291" t="s">
        <v>151</v>
      </c>
    </row>
    <row r="13" spans="1:23" ht="133.5" customHeight="1" x14ac:dyDescent="0.25">
      <c r="A13" s="112" t="s">
        <v>34</v>
      </c>
      <c r="B13" s="98" t="s">
        <v>43</v>
      </c>
      <c r="C13" s="99" t="s">
        <v>32</v>
      </c>
      <c r="D13" s="113">
        <v>18</v>
      </c>
      <c r="E13" s="140">
        <v>22</v>
      </c>
      <c r="F13" s="140">
        <f t="shared" si="3"/>
        <v>4</v>
      </c>
      <c r="G13" s="114"/>
      <c r="H13" s="140">
        <v>18</v>
      </c>
      <c r="I13" s="140">
        <v>5</v>
      </c>
      <c r="J13" s="138">
        <f t="shared" si="4"/>
        <v>-13</v>
      </c>
      <c r="K13" s="164"/>
      <c r="L13" s="140">
        <v>12</v>
      </c>
      <c r="M13" s="140">
        <v>12</v>
      </c>
      <c r="N13" s="140"/>
      <c r="O13" s="140"/>
      <c r="P13" s="199">
        <v>12</v>
      </c>
      <c r="Q13" s="192">
        <v>8</v>
      </c>
      <c r="R13" s="192"/>
      <c r="S13" s="203" t="s">
        <v>146</v>
      </c>
      <c r="T13" s="199">
        <v>12</v>
      </c>
      <c r="U13" s="210">
        <v>0</v>
      </c>
      <c r="V13" s="196">
        <f t="shared" si="5"/>
        <v>-12</v>
      </c>
      <c r="W13" s="292"/>
    </row>
    <row r="14" spans="1:23" ht="21" customHeight="1" x14ac:dyDescent="0.25">
      <c r="A14" s="115" t="s">
        <v>35</v>
      </c>
      <c r="B14" s="300" t="s">
        <v>21</v>
      </c>
      <c r="C14" s="301"/>
      <c r="D14" s="301"/>
      <c r="E14" s="301"/>
      <c r="F14" s="301"/>
      <c r="G14" s="302"/>
      <c r="H14" s="149"/>
      <c r="I14" s="149"/>
      <c r="J14" s="149"/>
      <c r="K14" s="150"/>
      <c r="L14" s="149"/>
      <c r="M14" s="149"/>
      <c r="N14" s="149"/>
      <c r="O14" s="149"/>
      <c r="P14" s="149"/>
      <c r="Q14" s="149"/>
      <c r="R14" s="149"/>
      <c r="S14" s="149"/>
      <c r="T14" s="149"/>
      <c r="U14" s="211"/>
      <c r="V14" s="211"/>
      <c r="W14" s="212"/>
    </row>
    <row r="15" spans="1:23" ht="36" customHeight="1" x14ac:dyDescent="0.25">
      <c r="A15" s="116">
        <v>1</v>
      </c>
      <c r="B15" s="117" t="s">
        <v>119</v>
      </c>
      <c r="C15" s="99" t="s">
        <v>16</v>
      </c>
      <c r="D15" s="106">
        <f>D16/D17</f>
        <v>2.1088148460565161</v>
      </c>
      <c r="E15" s="138">
        <v>2.1</v>
      </c>
      <c r="F15" s="139">
        <f t="shared" ref="F15:F21" si="7">E15-D15</f>
        <v>-8.8148460565160569E-3</v>
      </c>
      <c r="G15" s="154"/>
      <c r="H15" s="138">
        <f>H16/H17</f>
        <v>0</v>
      </c>
      <c r="I15" s="138">
        <f>I16/I17</f>
        <v>0</v>
      </c>
      <c r="J15" s="160">
        <f>I15-H15</f>
        <v>0</v>
      </c>
      <c r="K15" s="162"/>
      <c r="L15" s="138">
        <v>0</v>
      </c>
      <c r="M15" s="138">
        <v>0</v>
      </c>
      <c r="N15" s="138"/>
      <c r="O15" s="138"/>
      <c r="P15" s="130">
        <f>P16/P17</f>
        <v>0</v>
      </c>
      <c r="Q15" s="130">
        <f>Q16/Q17</f>
        <v>0</v>
      </c>
      <c r="R15" s="190"/>
      <c r="S15" s="190"/>
      <c r="T15" s="130">
        <f>T16/T17</f>
        <v>0</v>
      </c>
      <c r="U15" s="130">
        <f>U16/U17</f>
        <v>0</v>
      </c>
      <c r="V15" s="196">
        <f t="shared" si="5"/>
        <v>0</v>
      </c>
      <c r="W15" s="213"/>
    </row>
    <row r="16" spans="1:23" ht="15.75" x14ac:dyDescent="0.25">
      <c r="A16" s="103" t="s">
        <v>13</v>
      </c>
      <c r="B16" s="118" t="s">
        <v>44</v>
      </c>
      <c r="C16" s="105" t="s">
        <v>32</v>
      </c>
      <c r="D16" s="119">
        <v>8</v>
      </c>
      <c r="E16" s="141">
        <v>8</v>
      </c>
      <c r="F16" s="139">
        <f t="shared" si="7"/>
        <v>0</v>
      </c>
      <c r="G16" s="155"/>
      <c r="H16" s="152">
        <v>0</v>
      </c>
      <c r="I16" s="152">
        <v>0</v>
      </c>
      <c r="J16" s="138">
        <f>I16-H16</f>
        <v>0</v>
      </c>
      <c r="K16" s="165"/>
      <c r="L16" s="152">
        <v>0</v>
      </c>
      <c r="M16" s="152">
        <v>0</v>
      </c>
      <c r="N16" s="152"/>
      <c r="O16" s="152"/>
      <c r="P16" s="120">
        <v>0</v>
      </c>
      <c r="Q16" s="193">
        <v>0</v>
      </c>
      <c r="R16" s="193"/>
      <c r="S16" s="193"/>
      <c r="T16" s="120">
        <v>0</v>
      </c>
      <c r="U16" s="193">
        <v>0</v>
      </c>
      <c r="V16" s="196">
        <f t="shared" si="5"/>
        <v>0</v>
      </c>
      <c r="W16" s="121"/>
    </row>
    <row r="17" spans="1:23" ht="58.5" customHeight="1" x14ac:dyDescent="0.25">
      <c r="A17" s="112" t="s">
        <v>14</v>
      </c>
      <c r="B17" s="122" t="s">
        <v>45</v>
      </c>
      <c r="C17" s="123" t="s">
        <v>36</v>
      </c>
      <c r="D17" s="124">
        <v>3.7936000000000001</v>
      </c>
      <c r="E17" s="142">
        <v>3.7330000000000001</v>
      </c>
      <c r="F17" s="139">
        <f t="shared" si="7"/>
        <v>-6.0599999999999987E-2</v>
      </c>
      <c r="G17" s="156"/>
      <c r="H17" s="153">
        <v>3.7936000000000001</v>
      </c>
      <c r="I17" s="153">
        <v>3.2378</v>
      </c>
      <c r="J17" s="138">
        <f t="shared" ref="J17" si="8">I17-H17</f>
        <v>-0.55580000000000007</v>
      </c>
      <c r="K17" s="166"/>
      <c r="L17" s="153">
        <v>3.7936000000000001</v>
      </c>
      <c r="M17" s="153">
        <v>3.238</v>
      </c>
      <c r="N17" s="153"/>
      <c r="O17" s="153"/>
      <c r="P17" s="125">
        <v>3.7936000000000001</v>
      </c>
      <c r="Q17" s="194">
        <v>3.71</v>
      </c>
      <c r="R17" s="194"/>
      <c r="S17" s="204" t="s">
        <v>145</v>
      </c>
      <c r="T17" s="125">
        <v>3.7936000000000001</v>
      </c>
      <c r="U17" s="194">
        <v>3.06</v>
      </c>
      <c r="V17" s="196">
        <f t="shared" si="5"/>
        <v>-0.73360000000000003</v>
      </c>
      <c r="W17" s="215" t="s">
        <v>152</v>
      </c>
    </row>
    <row r="18" spans="1:23" ht="15.75" customHeight="1" x14ac:dyDescent="0.25">
      <c r="A18" s="96" t="s">
        <v>120</v>
      </c>
      <c r="B18" s="148" t="s">
        <v>121</v>
      </c>
      <c r="C18" s="149"/>
      <c r="D18" s="149"/>
      <c r="E18" s="149"/>
      <c r="F18" s="149"/>
      <c r="G18" s="150"/>
      <c r="H18" s="149"/>
      <c r="I18" s="149"/>
      <c r="J18" s="149"/>
      <c r="K18" s="150"/>
      <c r="L18" s="149"/>
      <c r="M18" s="149"/>
      <c r="N18" s="149"/>
      <c r="O18" s="149"/>
      <c r="P18" s="149"/>
      <c r="Q18" s="149"/>
      <c r="R18" s="149"/>
      <c r="S18" s="149"/>
      <c r="T18" s="149"/>
      <c r="U18" s="211"/>
      <c r="V18" s="211"/>
      <c r="W18" s="212"/>
    </row>
    <row r="19" spans="1:23" ht="55.5" customHeight="1" x14ac:dyDescent="0.25">
      <c r="A19" s="126" t="s">
        <v>33</v>
      </c>
      <c r="B19" s="127" t="s">
        <v>122</v>
      </c>
      <c r="C19" s="99" t="s">
        <v>123</v>
      </c>
      <c r="D19" s="128">
        <f>D20/D21</f>
        <v>4.6048826491705684E-2</v>
      </c>
      <c r="E19" s="167">
        <v>0</v>
      </c>
      <c r="F19" s="145">
        <f t="shared" si="7"/>
        <v>-4.6048826491705684E-2</v>
      </c>
      <c r="G19" s="293" t="s">
        <v>130</v>
      </c>
      <c r="H19" s="143">
        <f>H20/H21</f>
        <v>4.6048826491705684E-2</v>
      </c>
      <c r="I19" s="167">
        <v>0</v>
      </c>
      <c r="J19" s="160">
        <f>I19-H19</f>
        <v>-4.6048826491705684E-2</v>
      </c>
      <c r="K19" s="293" t="s">
        <v>130</v>
      </c>
      <c r="L19" s="143">
        <v>4.6048826491705684E-2</v>
      </c>
      <c r="M19" s="143">
        <v>0</v>
      </c>
      <c r="N19" s="143"/>
      <c r="O19" s="293" t="s">
        <v>130</v>
      </c>
      <c r="P19" s="200">
        <v>4.6048826491705698E-2</v>
      </c>
      <c r="Q19" s="195">
        <v>0</v>
      </c>
      <c r="R19" s="195"/>
      <c r="S19" s="303" t="s">
        <v>147</v>
      </c>
      <c r="T19" s="200">
        <f>T20/T21</f>
        <v>4.6048826491705684E-2</v>
      </c>
      <c r="U19" s="214">
        <f>U20/U21</f>
        <v>0</v>
      </c>
      <c r="V19" s="196">
        <f t="shared" si="5"/>
        <v>-4.6048826491705684E-2</v>
      </c>
      <c r="W19" s="288" t="s">
        <v>150</v>
      </c>
    </row>
    <row r="20" spans="1:23" ht="30" customHeight="1" x14ac:dyDescent="0.25">
      <c r="A20" s="103" t="s">
        <v>13</v>
      </c>
      <c r="B20" s="129" t="s">
        <v>124</v>
      </c>
      <c r="C20" s="99" t="s">
        <v>125</v>
      </c>
      <c r="D20" s="106">
        <v>1.5249999999999999</v>
      </c>
      <c r="E20" s="157">
        <v>0</v>
      </c>
      <c r="F20" s="138">
        <f t="shared" si="7"/>
        <v>-1.5249999999999999</v>
      </c>
      <c r="G20" s="294"/>
      <c r="H20" s="157">
        <v>1.5249999999999999</v>
      </c>
      <c r="I20" s="157">
        <v>0</v>
      </c>
      <c r="J20" s="138">
        <f>I20-H20</f>
        <v>-1.5249999999999999</v>
      </c>
      <c r="K20" s="294"/>
      <c r="L20" s="157">
        <v>1.0703045853579467</v>
      </c>
      <c r="M20" s="157">
        <v>0</v>
      </c>
      <c r="N20" s="157"/>
      <c r="O20" s="294"/>
      <c r="P20" s="130">
        <f>P19*P21</f>
        <v>1.1248547620012455</v>
      </c>
      <c r="Q20" s="201">
        <f>Q19*Q21</f>
        <v>0</v>
      </c>
      <c r="R20" s="196"/>
      <c r="S20" s="304"/>
      <c r="T20" s="130">
        <v>1.1040460340908673</v>
      </c>
      <c r="U20" s="201">
        <v>0</v>
      </c>
      <c r="V20" s="196">
        <f t="shared" si="5"/>
        <v>-1.1040460340908673</v>
      </c>
      <c r="W20" s="289"/>
    </row>
    <row r="21" spans="1:23" ht="27" customHeight="1" x14ac:dyDescent="0.25">
      <c r="A21" s="132" t="s">
        <v>14</v>
      </c>
      <c r="B21" s="133" t="s">
        <v>126</v>
      </c>
      <c r="C21" s="123" t="s">
        <v>38</v>
      </c>
      <c r="D21" s="134">
        <f>D9</f>
        <v>33.117021999999999</v>
      </c>
      <c r="E21" s="168">
        <v>0</v>
      </c>
      <c r="F21" s="135">
        <f t="shared" si="7"/>
        <v>-33.117021999999999</v>
      </c>
      <c r="G21" s="295"/>
      <c r="H21" s="144">
        <v>33.117021999999999</v>
      </c>
      <c r="I21" s="168">
        <v>0</v>
      </c>
      <c r="J21" s="135">
        <f t="shared" ref="J21" si="9">I21-H21</f>
        <v>-33.117021999999999</v>
      </c>
      <c r="K21" s="295"/>
      <c r="L21" s="144">
        <v>23.242819999999998</v>
      </c>
      <c r="M21" s="144">
        <v>0</v>
      </c>
      <c r="N21" s="144"/>
      <c r="O21" s="295"/>
      <c r="P21" s="202">
        <f>P9</f>
        <v>24.427436</v>
      </c>
      <c r="Q21" s="202">
        <f>Q9</f>
        <v>24.289811</v>
      </c>
      <c r="R21" s="197"/>
      <c r="S21" s="305"/>
      <c r="T21" s="202">
        <v>23.975552000000004</v>
      </c>
      <c r="U21" s="202">
        <v>21.441800000000001</v>
      </c>
      <c r="V21" s="202">
        <f t="shared" si="5"/>
        <v>-2.5337520000000033</v>
      </c>
      <c r="W21" s="290"/>
    </row>
  </sheetData>
  <mergeCells count="36">
    <mergeCell ref="P2:S2"/>
    <mergeCell ref="P3:S3"/>
    <mergeCell ref="P4:Q4"/>
    <mergeCell ref="R4:R5"/>
    <mergeCell ref="S4:S5"/>
    <mergeCell ref="A1:S1"/>
    <mergeCell ref="A2:A5"/>
    <mergeCell ref="B2:B5"/>
    <mergeCell ref="C2:C5"/>
    <mergeCell ref="D4:E4"/>
    <mergeCell ref="D2:G2"/>
    <mergeCell ref="D3:G3"/>
    <mergeCell ref="H2:K2"/>
    <mergeCell ref="H3:K3"/>
    <mergeCell ref="H4:I4"/>
    <mergeCell ref="J4:J5"/>
    <mergeCell ref="K4:K5"/>
    <mergeCell ref="L2:O2"/>
    <mergeCell ref="L3:O3"/>
    <mergeCell ref="L4:M4"/>
    <mergeCell ref="N4:N5"/>
    <mergeCell ref="W19:W21"/>
    <mergeCell ref="W12:W13"/>
    <mergeCell ref="G19:G21"/>
    <mergeCell ref="F4:F5"/>
    <mergeCell ref="G4:G5"/>
    <mergeCell ref="B14:G14"/>
    <mergeCell ref="O19:O21"/>
    <mergeCell ref="K19:K21"/>
    <mergeCell ref="O4:O5"/>
    <mergeCell ref="S19:S21"/>
    <mergeCell ref="T4:U4"/>
    <mergeCell ref="V4:V5"/>
    <mergeCell ref="W4:W5"/>
    <mergeCell ref="T2:W2"/>
    <mergeCell ref="T3:W3"/>
  </mergeCells>
  <printOptions horizontalCentered="1"/>
  <pageMargins left="0.39370078740157483" right="0.39370078740157483" top="1.1811023622047245" bottom="0.39370078740157483" header="0" footer="0"/>
  <pageSetup paperSize="9" scale="62" orientation="landscape" r:id="rId1"/>
  <headerFooter alignWithMargins="0"/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2021-05-14T03:56:02Z</cp:lastPrinted>
  <dcterms:created xsi:type="dcterms:W3CDTF">1996-10-08T23:32:33Z</dcterms:created>
  <dcterms:modified xsi:type="dcterms:W3CDTF">2024-06-03T04:17:48Z</dcterms:modified>
</cp:coreProperties>
</file>