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14670" yWindow="135" windowWidth="14160" windowHeight="11985" activeTab="4"/>
  </bookViews>
  <sheets>
    <sheet name="раздел 1" sheetId="32" r:id="rId1"/>
    <sheet name="раздел 2" sheetId="35" r:id="rId2"/>
    <sheet name="раздел 3" sheetId="30" r:id="rId3"/>
    <sheet name="раздел 4" sheetId="37" r:id="rId4"/>
    <sheet name="раздел 5" sheetId="33" r:id="rId5"/>
  </sheets>
  <externalReferences>
    <externalReference r:id="rId6"/>
    <externalReference r:id="rId7"/>
  </externalReferences>
  <definedNames>
    <definedName name="_xlnm.Print_Area" localSheetId="2">'раздел 3'!$A$1:$M$35</definedName>
    <definedName name="_xlnm.Print_Area" localSheetId="4">'раздел 5'!$A$1:$W$20</definedName>
  </definedNames>
  <calcPr calcId="145621"/>
</workbook>
</file>

<file path=xl/calcChain.xml><?xml version="1.0" encoding="utf-8"?>
<calcChain xmlns="http://schemas.openxmlformats.org/spreadsheetml/2006/main">
  <c r="V19" i="33" l="1"/>
  <c r="T18" i="33"/>
  <c r="V16" i="33"/>
  <c r="V15" i="33"/>
  <c r="U14" i="33"/>
  <c r="V14" i="33" s="1"/>
  <c r="T14" i="33"/>
  <c r="V12" i="33"/>
  <c r="V11" i="33"/>
  <c r="U10" i="33"/>
  <c r="V10" i="33" s="1"/>
  <c r="T10" i="33"/>
  <c r="V9" i="33"/>
  <c r="T8" i="33"/>
  <c r="U7" i="33"/>
  <c r="V7" i="33" s="1"/>
  <c r="T7" i="33"/>
  <c r="V20" i="33" l="1"/>
  <c r="U18" i="33"/>
  <c r="V18" i="33" s="1"/>
  <c r="V8" i="33"/>
  <c r="J5" i="37"/>
  <c r="K5" i="37" s="1"/>
  <c r="L5" i="37" s="1"/>
  <c r="M5" i="37" s="1"/>
  <c r="N5" i="37" s="1"/>
  <c r="O5" i="37" s="1"/>
  <c r="I5" i="37"/>
  <c r="H7" i="35"/>
  <c r="I7" i="35"/>
  <c r="J7" i="35"/>
  <c r="K7" i="35"/>
  <c r="L7" i="35"/>
  <c r="M7" i="35"/>
  <c r="N7" i="35"/>
  <c r="O7" i="35"/>
  <c r="P7" i="35"/>
  <c r="Q7" i="35"/>
  <c r="R7" i="35"/>
  <c r="S7" i="35"/>
  <c r="T7" i="35"/>
  <c r="U7" i="35"/>
  <c r="V7" i="35"/>
  <c r="W7" i="35"/>
  <c r="L18" i="30"/>
  <c r="D18" i="30"/>
  <c r="R19" i="33" l="1"/>
  <c r="P18" i="33"/>
  <c r="R16" i="33"/>
  <c r="R15" i="33"/>
  <c r="Q14" i="33"/>
  <c r="R14" i="33" s="1"/>
  <c r="P14" i="33"/>
  <c r="Q12" i="33"/>
  <c r="R12" i="33" s="1"/>
  <c r="R11" i="33"/>
  <c r="Q10" i="33"/>
  <c r="R10" i="33" s="1"/>
  <c r="P10" i="33"/>
  <c r="Q9" i="33"/>
  <c r="R9" i="33" s="1"/>
  <c r="Q8" i="33"/>
  <c r="Q20" i="33" s="1"/>
  <c r="P7" i="33"/>
  <c r="R20" i="33" l="1"/>
  <c r="Q18" i="33"/>
  <c r="R18" i="33" s="1"/>
  <c r="Q7" i="33"/>
  <c r="R7" i="33" s="1"/>
  <c r="R8" i="33"/>
  <c r="P31" i="35" l="1"/>
  <c r="S27" i="35"/>
  <c r="R27" i="35"/>
  <c r="Q27" i="35"/>
  <c r="P27" i="35"/>
  <c r="S24" i="35"/>
  <c r="R24" i="35"/>
  <c r="Q24" i="35"/>
  <c r="P24" i="35"/>
  <c r="S23" i="35"/>
  <c r="P23" i="35"/>
  <c r="S22" i="35"/>
  <c r="P22" i="35"/>
  <c r="S20" i="35"/>
  <c r="S19" i="35" s="1"/>
  <c r="P20" i="35"/>
  <c r="P19" i="35" s="1"/>
  <c r="R19" i="35"/>
  <c r="Q19" i="35"/>
  <c r="S16" i="35"/>
  <c r="P16" i="35"/>
  <c r="S15" i="35"/>
  <c r="S18" i="35" s="1"/>
  <c r="R15" i="35"/>
  <c r="R18" i="35" s="1"/>
  <c r="Q15" i="35"/>
  <c r="Q18" i="35" s="1"/>
  <c r="P15" i="35"/>
  <c r="P18" i="35" s="1"/>
  <c r="S13" i="35"/>
  <c r="S12" i="35" s="1"/>
  <c r="P13" i="35"/>
  <c r="P12" i="35" s="1"/>
  <c r="R12" i="35"/>
  <c r="Q12" i="35"/>
  <c r="S10" i="35"/>
  <c r="P10" i="35"/>
  <c r="S9" i="35"/>
  <c r="S31" i="35" s="1"/>
  <c r="R9" i="35"/>
  <c r="R31" i="35" s="1"/>
  <c r="Q9" i="35"/>
  <c r="Q31" i="35" s="1"/>
  <c r="P9" i="35"/>
  <c r="M20" i="33" l="1"/>
  <c r="N20" i="33" s="1"/>
  <c r="N19" i="33"/>
  <c r="L18" i="33"/>
  <c r="N16" i="33"/>
  <c r="N15" i="33"/>
  <c r="M14" i="33"/>
  <c r="L14" i="33"/>
  <c r="N12" i="33"/>
  <c r="N11" i="33"/>
  <c r="M10" i="33"/>
  <c r="L10" i="33"/>
  <c r="M9" i="33"/>
  <c r="N9" i="33" s="1"/>
  <c r="L7" i="33"/>
  <c r="M18" i="33" l="1"/>
  <c r="M8" i="33"/>
  <c r="N18" i="33"/>
  <c r="N14" i="33"/>
  <c r="N10" i="33"/>
  <c r="N8" i="33" l="1"/>
  <c r="M7" i="33"/>
  <c r="N7" i="33" s="1"/>
  <c r="J16" i="33" l="1"/>
  <c r="J15" i="33"/>
  <c r="I14" i="33"/>
  <c r="J14" i="33" s="1"/>
  <c r="J12" i="33"/>
  <c r="J11" i="33"/>
  <c r="J10" i="33"/>
  <c r="I10" i="33"/>
  <c r="J19" i="33" l="1"/>
  <c r="J12" i="35" l="1"/>
  <c r="J9" i="35"/>
  <c r="I9" i="35"/>
  <c r="I31" i="35" s="1"/>
  <c r="J27" i="35"/>
  <c r="I27" i="35"/>
  <c r="J24" i="35"/>
  <c r="I24" i="35"/>
  <c r="J19" i="35"/>
  <c r="I19" i="35"/>
  <c r="I12" i="35"/>
  <c r="J31" i="35" l="1"/>
  <c r="J15" i="35"/>
  <c r="J18" i="35" s="1"/>
  <c r="I15" i="35"/>
  <c r="I18" i="35" s="1"/>
  <c r="E19" i="33" l="1"/>
  <c r="F19" i="33" l="1"/>
  <c r="F15" i="33"/>
  <c r="F16" i="33"/>
  <c r="F11" i="33"/>
  <c r="F12" i="33"/>
  <c r="E14" i="33" l="1"/>
  <c r="E10" i="33" l="1"/>
  <c r="F19" i="35" l="1"/>
  <c r="F12" i="35"/>
  <c r="F9" i="35"/>
  <c r="E9" i="35"/>
  <c r="E15" i="35" s="1"/>
  <c r="E18" i="35" s="1"/>
  <c r="F24" i="35"/>
  <c r="E24" i="35"/>
  <c r="E12" i="35"/>
  <c r="E19" i="35"/>
  <c r="E27" i="35"/>
  <c r="F27" i="35"/>
  <c r="G10" i="35" l="1"/>
  <c r="E31" i="35"/>
  <c r="F15" i="35"/>
  <c r="F18" i="35" s="1"/>
  <c r="F31" i="35"/>
  <c r="H18" i="33" l="1"/>
  <c r="H14" i="33"/>
  <c r="D18" i="33"/>
  <c r="D14" i="33"/>
  <c r="F14" i="33" s="1"/>
  <c r="H10" i="33"/>
  <c r="H7" i="33"/>
  <c r="D10" i="33"/>
  <c r="F10" i="33" s="1"/>
  <c r="D8" i="33"/>
  <c r="D7" i="33" s="1"/>
  <c r="W27" i="35" l="1"/>
  <c r="V27" i="35"/>
  <c r="U27" i="35"/>
  <c r="T27" i="35"/>
  <c r="W24" i="35"/>
  <c r="V24" i="35"/>
  <c r="U24" i="35"/>
  <c r="T24" i="35"/>
  <c r="W23" i="35"/>
  <c r="W22" i="35"/>
  <c r="W20" i="35"/>
  <c r="W19" i="35" s="1"/>
  <c r="V19" i="35"/>
  <c r="U19" i="35"/>
  <c r="W16" i="35"/>
  <c r="W13" i="35"/>
  <c r="W12" i="35" s="1"/>
  <c r="V12" i="35"/>
  <c r="U12" i="35"/>
  <c r="W10" i="35"/>
  <c r="W9" i="35" s="1"/>
  <c r="W31" i="35" s="1"/>
  <c r="V9" i="35"/>
  <c r="V31" i="35" s="1"/>
  <c r="U9" i="35"/>
  <c r="U31" i="35" s="1"/>
  <c r="K27" i="35"/>
  <c r="K24" i="35"/>
  <c r="K23" i="35"/>
  <c r="K22" i="35"/>
  <c r="K20" i="35"/>
  <c r="K16" i="35"/>
  <c r="K13" i="35"/>
  <c r="K12" i="35" s="1"/>
  <c r="K10" i="35"/>
  <c r="K9" i="35" s="1"/>
  <c r="V15" i="35" l="1"/>
  <c r="V18" i="35" s="1"/>
  <c r="K19" i="35"/>
  <c r="K31" i="35"/>
  <c r="I9" i="33"/>
  <c r="U15" i="35"/>
  <c r="U18" i="35" s="1"/>
  <c r="W15" i="35"/>
  <c r="W18" i="35" s="1"/>
  <c r="K15" i="35"/>
  <c r="K18" i="35" s="1"/>
  <c r="I8" i="33" l="1"/>
  <c r="J9" i="33"/>
  <c r="D13" i="35"/>
  <c r="J20" i="33" l="1"/>
  <c r="I18" i="33"/>
  <c r="J18" i="33" s="1"/>
  <c r="I7" i="33"/>
  <c r="J7" i="33" s="1"/>
  <c r="J8" i="33"/>
  <c r="G22" i="35"/>
  <c r="G20" i="35"/>
  <c r="G16" i="35"/>
  <c r="G13" i="35"/>
  <c r="G23" i="35"/>
  <c r="G19" i="35" l="1"/>
  <c r="E5" i="33"/>
  <c r="H31" i="30"/>
  <c r="I31" i="30" s="1"/>
  <c r="L31" i="30" s="1"/>
  <c r="M31" i="30" s="1"/>
  <c r="H23" i="30"/>
  <c r="I23" i="30" s="1"/>
  <c r="L23" i="30" s="1"/>
  <c r="M23" i="30" s="1"/>
  <c r="H5" i="30"/>
  <c r="I5" i="30" s="1"/>
  <c r="L5" i="30" s="1"/>
  <c r="M5" i="30" s="1"/>
  <c r="H27" i="35"/>
  <c r="G27" i="35"/>
  <c r="D27" i="35"/>
  <c r="H24" i="35"/>
  <c r="G24" i="35"/>
  <c r="D24" i="35"/>
  <c r="H23" i="35"/>
  <c r="T23" i="35" s="1"/>
  <c r="H22" i="35"/>
  <c r="T22" i="35" s="1"/>
  <c r="H20" i="35"/>
  <c r="D19" i="35"/>
  <c r="H16" i="35"/>
  <c r="T16" i="35" s="1"/>
  <c r="H13" i="35"/>
  <c r="G12" i="35"/>
  <c r="H10" i="35"/>
  <c r="H9" i="35"/>
  <c r="H15" i="35" s="1"/>
  <c r="G9" i="35"/>
  <c r="D9" i="35"/>
  <c r="B7" i="35"/>
  <c r="C7" i="35" s="1"/>
  <c r="D7" i="35" s="1"/>
  <c r="E7" i="35" s="1"/>
  <c r="F7" i="35" s="1"/>
  <c r="G7" i="35" s="1"/>
  <c r="E9" i="33" l="1"/>
  <c r="D31" i="35"/>
  <c r="H31" i="35" s="1"/>
  <c r="G15" i="35"/>
  <c r="G18" i="35" s="1"/>
  <c r="G31" i="35"/>
  <c r="H19" i="35"/>
  <c r="H18" i="35"/>
  <c r="D12" i="35"/>
  <c r="D15" i="35"/>
  <c r="D18" i="35" s="1"/>
  <c r="H12" i="35"/>
  <c r="E8" i="33" l="1"/>
  <c r="F9" i="33"/>
  <c r="E18" i="33"/>
  <c r="F18" i="33" s="1"/>
  <c r="F20" i="33"/>
  <c r="T20" i="35"/>
  <c r="T19" i="35" s="1"/>
  <c r="T13" i="35"/>
  <c r="T12" i="35" s="1"/>
  <c r="T31" i="35"/>
  <c r="T10" i="35"/>
  <c r="T9" i="35" s="1"/>
  <c r="T15" i="35" s="1"/>
  <c r="T18" i="35" s="1"/>
  <c r="E7" i="33" l="1"/>
  <c r="F7" i="33" s="1"/>
  <c r="F8" i="33"/>
</calcChain>
</file>

<file path=xl/comments1.xml><?xml version="1.0" encoding="utf-8"?>
<comments xmlns="http://schemas.openxmlformats.org/spreadsheetml/2006/main">
  <authors>
    <author>Петрова Татьяна Геннадьевна</author>
  </authors>
  <commentList>
    <comment ref="Q16" authorId="0">
      <text>
        <r>
          <rPr>
            <b/>
            <sz val="8"/>
            <color indexed="81"/>
            <rFont val="Tahoma"/>
            <family val="2"/>
            <charset val="204"/>
          </rPr>
          <t>Петрова Татьяна Геннадьевна:</t>
        </r>
        <r>
          <rPr>
            <sz val="8"/>
            <color indexed="81"/>
            <rFont val="Tahoma"/>
            <family val="2"/>
            <charset val="204"/>
          </rPr>
          <t xml:space="preserve">
соответствует данным стат.формы 1-канализация</t>
        </r>
      </text>
    </comment>
  </commentList>
</comments>
</file>

<file path=xl/sharedStrings.xml><?xml version="1.0" encoding="utf-8"?>
<sst xmlns="http://schemas.openxmlformats.org/spreadsheetml/2006/main" count="326" uniqueCount="156">
  <si>
    <t>Срок реализации мероприятия, лет</t>
  </si>
  <si>
    <t>Наименование показателя</t>
  </si>
  <si>
    <t>тыс. руб.</t>
  </si>
  <si>
    <t>%</t>
  </si>
  <si>
    <t>1.</t>
  </si>
  <si>
    <t>2.</t>
  </si>
  <si>
    <t>3.</t>
  </si>
  <si>
    <t>Наименование мероприятий</t>
  </si>
  <si>
    <t>Финансовые потребности на реализацию мероприятия, тыс.руб.</t>
  </si>
  <si>
    <t>Итого:</t>
  </si>
  <si>
    <t>Раздел 4. Объем финансовых потребностей, необходимых для реализации производственной программы</t>
  </si>
  <si>
    <t>Единица измерения</t>
  </si>
  <si>
    <t>Величина показателя</t>
  </si>
  <si>
    <t>1.1</t>
  </si>
  <si>
    <t>1.2</t>
  </si>
  <si>
    <t>2.1</t>
  </si>
  <si>
    <t>3.1</t>
  </si>
  <si>
    <t>3.2</t>
  </si>
  <si>
    <t>ед./км</t>
  </si>
  <si>
    <t>Показатели качества очистки сточных вод</t>
  </si>
  <si>
    <t>удельный расход электрической энергии, потребляемой в технологическом процессе транспортировки сточных вод, на единицу объема транспортируемых сточных вод</t>
  </si>
  <si>
    <t>доля сточных вод, не подвергающихся очистке, в общем объеме сточных вод, сбрасываемых в централизованные общесплавные или бытовые системы водоотведения</t>
  </si>
  <si>
    <t>Показатели надежности и бесперебойности водоотведения</t>
  </si>
  <si>
    <t>Показатели эффективности использования ресурсов</t>
  </si>
  <si>
    <t>№    п/п</t>
  </si>
  <si>
    <t xml:space="preserve">Наименование показателей   </t>
  </si>
  <si>
    <t>Единицы измерения</t>
  </si>
  <si>
    <t>куб.м</t>
  </si>
  <si>
    <t xml:space="preserve">доля проб сточных вод, не соответствующих установленным нормативам допустимых сбросов, лимитам на сбросы, рассчитанная применительно к видам централизованных систем водоотведения раздельно для централизованной общесплавной (бытовой) и централизованной ливневой систем водоотведения </t>
  </si>
  <si>
    <t>* План мероприятий по энергосбережению и повышению энергетической эффективности, организацией не представлен</t>
  </si>
  <si>
    <t>* План мероприятий, направленных на улучшение качества очистки сточных вод, организацией не представлен</t>
  </si>
  <si>
    <t>Показатели производственной деятельности</t>
  </si>
  <si>
    <t>I</t>
  </si>
  <si>
    <t>1</t>
  </si>
  <si>
    <t>объем сточных вод, не подвергшихся очистке</t>
  </si>
  <si>
    <t>тыс.куб.м</t>
  </si>
  <si>
    <t>общий объем сточных вод, сбрасываемых в централизованные общесплавные или бытовые системы водоотведения</t>
  </si>
  <si>
    <t>2</t>
  </si>
  <si>
    <t>количество проб сточных вод, не соответствующих установленным нормативам допустимых сбросов, лимитам на сбросы</t>
  </si>
  <si>
    <t>ед.</t>
  </si>
  <si>
    <t>2.2</t>
  </si>
  <si>
    <t>общее количество проб сточных вод</t>
  </si>
  <si>
    <t>II</t>
  </si>
  <si>
    <t>показатель надежности и бесперебойности централизованной системы водоотведения</t>
  </si>
  <si>
    <t>количество аварий и засоров на канализационных сетях</t>
  </si>
  <si>
    <t>протяженность канализационных сетей</t>
  </si>
  <si>
    <t>км</t>
  </si>
  <si>
    <t>общее количество электрической энергии, потребляемой в технологическом процессе транспортировки сточных вод</t>
  </si>
  <si>
    <t>общий объем транспортируемых сточных вод</t>
  </si>
  <si>
    <t>III</t>
  </si>
  <si>
    <t>кВт.ч/ куб.м</t>
  </si>
  <si>
    <t>тыс.кВт.ч</t>
  </si>
  <si>
    <t>Значение показателя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</si>
  <si>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</si>
  <si>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</si>
  <si>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</si>
  <si>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</si>
  <si>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</si>
  <si>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</si>
  <si>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</si>
  <si>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689400, Чукотский автономный округ, г.Певек, ул.Пугачева, д.42/2</t>
  </si>
  <si>
    <t>ОТЧЕТ ОБ ИСПОЛНЕНИИ ПРОИЗВОДСТВЕННОЙ ПРОГРАММЫ</t>
  </si>
  <si>
    <t>Раздел 2. Баланс водоотведения</t>
  </si>
  <si>
    <t>план</t>
  </si>
  <si>
    <t>факт</t>
  </si>
  <si>
    <t>год</t>
  </si>
  <si>
    <t>1 полугодие</t>
  </si>
  <si>
    <t>2 полугодие</t>
  </si>
  <si>
    <t>Прием сточных вод</t>
  </si>
  <si>
    <t>1.1.</t>
  </si>
  <si>
    <t>Объем сточных вод, принятых у потребителей - всего, в том числе:</t>
  </si>
  <si>
    <t>1.1.1</t>
  </si>
  <si>
    <t>в пределах норматива по объему</t>
  </si>
  <si>
    <t>1.1.2</t>
  </si>
  <si>
    <t>сверх норматива по объему</t>
  </si>
  <si>
    <t>1.2.</t>
  </si>
  <si>
    <t>По категориям сточных вод:</t>
  </si>
  <si>
    <t>1.2.1</t>
  </si>
  <si>
    <t>жидких бытовых отходов</t>
  </si>
  <si>
    <t>1.2.2</t>
  </si>
  <si>
    <t>поверхностных сточных вод</t>
  </si>
  <si>
    <t>1.3.</t>
  </si>
  <si>
    <t>По категориям потребителей - всего, в том числе:</t>
  </si>
  <si>
    <t>1.3.1</t>
  </si>
  <si>
    <t>от собственных производств</t>
  </si>
  <si>
    <t>1.3.2</t>
  </si>
  <si>
    <t>неучтенный приток сточных вод</t>
  </si>
  <si>
    <t>1.3.3</t>
  </si>
  <si>
    <t>от потребителей, всего, в том числе:</t>
  </si>
  <si>
    <t>1.3.3.1</t>
  </si>
  <si>
    <t xml:space="preserve">  населения</t>
  </si>
  <si>
    <t xml:space="preserve">        городского</t>
  </si>
  <si>
    <t xml:space="preserve">        сельского</t>
  </si>
  <si>
    <t>1.3.3.2</t>
  </si>
  <si>
    <t xml:space="preserve">  бюджетных организаций</t>
  </si>
  <si>
    <t>1.3.3.3</t>
  </si>
  <si>
    <t xml:space="preserve">  прочих потребителей</t>
  </si>
  <si>
    <t>Объем транспортируемых сточных вод</t>
  </si>
  <si>
    <t>на собственные очистные сооружения</t>
  </si>
  <si>
    <t>другим организациям</t>
  </si>
  <si>
    <t>Объем сточных вод, поступивших на очистные сооружения</t>
  </si>
  <si>
    <t>объем сточных вод, прошедших очистку</t>
  </si>
  <si>
    <t>сбросы сточных вод в пределах нормативов и лимитов</t>
  </si>
  <si>
    <t>4.</t>
  </si>
  <si>
    <t>Объем обезвоженного осадка сточных вод</t>
  </si>
  <si>
    <t>5.</t>
  </si>
  <si>
    <t>Сброшенные воды без очистки</t>
  </si>
  <si>
    <t>участок Певек</t>
  </si>
  <si>
    <r>
      <t>3.1. Мероприятия по ремонту объектов централизованной систе</t>
    </r>
    <r>
      <rPr>
        <b/>
        <sz val="12"/>
        <rFont val="Times New Roman"/>
        <family val="1"/>
        <charset val="204"/>
      </rPr>
      <t>мы водоотведения</t>
    </r>
  </si>
  <si>
    <t>3.2. Мероприятия, направленные на улучшение качества очистки сточных вод*</t>
  </si>
  <si>
    <t xml:space="preserve">ПЛАН </t>
  </si>
  <si>
    <t>ФАКТ</t>
  </si>
  <si>
    <t>Средства на реализацию мероприятия, тыс.руб.</t>
  </si>
  <si>
    <t>Раздел 5.  Показатели надежности, качества, энергетической эффективности объектов централизованной системы водоотведения</t>
  </si>
  <si>
    <t>3.3. Мероприятия по энергосбережению и повышению энергетической эффективности*</t>
  </si>
  <si>
    <t>(ФИО, подпись)</t>
  </si>
  <si>
    <t>2019 год</t>
  </si>
  <si>
    <t>2020 год</t>
  </si>
  <si>
    <t>2021 год</t>
  </si>
  <si>
    <t>2022 год</t>
  </si>
  <si>
    <t>2023 год</t>
  </si>
  <si>
    <r>
      <t xml:space="preserve">Раздел 3. Мероприятия по ремонту объектов централизованной системы </t>
    </r>
    <r>
      <rPr>
        <b/>
        <sz val="12"/>
        <rFont val="Times New Roman"/>
        <family val="1"/>
        <charset val="204"/>
      </rPr>
      <t>водоотведения, мероприятия, направленные на улучшение качества очистки сточных вод, мероприятия по энергосбережению и повышению энергетической эффективности</t>
    </r>
  </si>
  <si>
    <t>Замена участка сети канализации от КК 75 до КК 57  в г. Певек</t>
  </si>
  <si>
    <t>Замена участка сети канализации от КК 22 до КК 2 в г. Певек</t>
  </si>
  <si>
    <t>Замена участка сети канализации от КК 229 до КК 235 в г. Певек</t>
  </si>
  <si>
    <t>Замена участка сети ТВС от ТВК 34  магистрали Юг 6 до ввода в жилой дом Пугачева 50</t>
  </si>
  <si>
    <t>Замена участка сети ТВС от ТВК 35  магистрали Юг 6 до ввода в жилой дом Пугачева 52</t>
  </si>
  <si>
    <t>6.</t>
  </si>
  <si>
    <t>7.</t>
  </si>
  <si>
    <t>8.</t>
  </si>
  <si>
    <t>9.</t>
  </si>
  <si>
    <t>Ремонт сетей канализации</t>
  </si>
  <si>
    <t>Отклонение (- не использовано, + перерасход)</t>
  </si>
  <si>
    <t>№ 
п/п</t>
  </si>
  <si>
    <t>Отклонение</t>
  </si>
  <si>
    <t>Причины отклонения</t>
  </si>
  <si>
    <t>(должность)</t>
  </si>
  <si>
    <t>Руководитель организации</t>
  </si>
  <si>
    <t>общее количество электрической энергии, потребляемой в технологической процессе транспортировки сточных вод – план 2019 – 88,6 тыс.кВт.ч, а по факту – 53,2 тыс.кВт.ч, уменьшение произошло за счет экономии энергоресурсов</t>
  </si>
  <si>
    <t xml:space="preserve">количество проб сточных вод не соответствует установленным нормативам, в связи с отсутствием утвержденных нормативов, которые не могут быть утверждены в связи с отсутствием очистных сооружений </t>
  </si>
  <si>
    <t>Мероприятия по ремонтным работам на объектах централизованной системы водоотведения не выполнялись  на основании полученного письма от Первого заместителя Губернатора Чукотского АО,  № 11-08/34 от 05.03.2019 года (Средства на ремонтные работы сфокусировать только для обеспечения безаварийной работы за счет имеющихся запасов)</t>
  </si>
  <si>
    <t>приведено в соответствие с фактической протяженностью канализационных сетей, на основании документально подтвержденных данных</t>
  </si>
  <si>
    <t>план 236,6 тыс. куб. м, а по факту – 225,7 тыс. куб. м.; в 2018 году для МП «ЧРКХ» установлены тарифы на водоотведение на 2019 – 2023 годы с применением метода индексации, на основе долгосрочных параметров регулирования и данный объем водоотведения был принят для расчета тарифа в течение всего долгосрочного периода регулирования</t>
  </si>
  <si>
    <t>общее количество электрической энергии, потребляемой в технологической процессе транспортировки сточных вод – план  88,6 тыс.кВт.ч, а по факту – 51,3 тыс.кВт.ч, уменьшение произошло за счет экономии энергоресурсов</t>
  </si>
  <si>
    <t>мероприятия не выполнены в связи с проводимыми в 2021 году работами по реализации проекта по строительству объекта "Инженерные сети тепло-водоснабжения и водоотведения (канализации) в г.Певек" предусматривающего полную замену сетей инженерно-технического обеспечения г.Певек на период 2020-2021гг. (письмо МП "ЧРКХ" от 29.04.22 № ОбщИсх-872/4)</t>
  </si>
  <si>
    <t>план 236,6 тыс. куб. м, а по факту – 231,0 тыс. куб. м.; в 2018 году для МП «ЧРКХ» установлены тарифы на водоотведение на 2019 – 2023 годы с применением метода индексации, на основе долгосрочных параметров регулирования и данный объем водоотведения был принят для расчета тарифа в течение всего долгосрочного периода регулирования</t>
  </si>
  <si>
    <t>общее количество электрической энергии, потребляемой в технологической процессе транспортировки сточных вод – план  88,6 тыс.кВт.ч, а по факту – 52,9 тыс.кВт.ч, уменьшение произошло за счет экономии энергоресурсов</t>
  </si>
  <si>
    <t>Е. А. Выжанов</t>
  </si>
  <si>
    <t>мероприятия не выполнены в связи с проводимыми в 2022 году работами по реализации проекта по строительству объекта "Инженерные сети тепло-водоснабжения и водоотведения (канализации) в г.Певек" (письмо МП "ЧРКХ" от 28.04.23 № Отиз-802/4)</t>
  </si>
  <si>
    <t>-</t>
  </si>
  <si>
    <t>план 236,6 тыс. куб. м, а по факту – 231,51 тыс. куб. м.; в 2018 году для МП «ЧРКХ» установлены тарифы на водоотведение на 2019 – 2023 годы с применением метода индексации, на основе долгосрочных параметров регулирования и данный объем водоотведения был принят для расчета тарифа в течение всего долгосрочного периода регулирования</t>
  </si>
  <si>
    <t>общее количество электрической энергии, потребляемой в технологической процессе транспортировки сточных вод – план  88,6 тыс.кВт.ч, а по факту – 78,2 тыс.кВт.ч, уменьшение произошло за счет экономии энергоресурсов</t>
  </si>
  <si>
    <t>в сфере водоотведения за 2019-2023 годы</t>
  </si>
  <si>
    <t>МП «ЧРКХ»</t>
  </si>
  <si>
    <t>мероприятия не выполнены в связи с проводимыми с 2019 года по настоящее время работами по  проектированию, строительствуи вводу в эксплуатацию объекта капитального строительства "Инженерные сети тепло-водоснабжения и водоотведения в г.Певек" (письмо МП "ЧРКХ" от 20.05.24 № Отиз-915/4)</t>
  </si>
  <si>
    <t>приведено в соответствие с фактической протяженностью канализационных сетей, на основании документально подтвержденных данных (письмо МП "ЧРКХ" от 20.05.24 № Отиз-915/4)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</si>
</sst>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6" formatCode="0.000"/>
    <numFmt numFmtId="167" formatCode="#,##0.000000"/>
    <numFmt numFmtId="168" formatCode="#,##0.000000000"/>
  </numFmts>
  <fonts count="24" x14ac:knownFonts="1">
    <font>
      <sz val="10"/>
      <name val="Arial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9">
    <xf numFmtId="0" fontId="0" fillId="0" borderId="0"/>
    <xf numFmtId="0" fontId="5" fillId="0" borderId="0"/>
    <xf numFmtId="0" fontId="9" fillId="0" borderId="0"/>
    <xf numFmtId="0" fontId="4" fillId="0" borderId="0"/>
    <xf numFmtId="0" fontId="4" fillId="0" borderId="0"/>
    <xf numFmtId="0" fontId="16" fillId="0" borderId="0"/>
    <xf numFmtId="0" fontId="9" fillId="0" borderId="0"/>
    <xf numFmtId="0" fontId="16" fillId="0" borderId="0"/>
    <xf numFmtId="9" fontId="9" fillId="0" borderId="0" applyFont="0" applyFill="0" applyBorder="0" applyAlignment="0" applyProtection="0"/>
  </cellStyleXfs>
  <cellXfs count="251">
    <xf numFmtId="0" fontId="0" fillId="0" borderId="0" xfId="0"/>
    <xf numFmtId="0" fontId="2" fillId="0" borderId="0" xfId="0" applyFont="1"/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Border="1" applyAlignment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2" fillId="0" borderId="2" xfId="1" applyFont="1" applyBorder="1" applyAlignment="1">
      <alignment horizontal="center"/>
    </xf>
    <xf numFmtId="0" fontId="2" fillId="0" borderId="0" xfId="1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49" fontId="6" fillId="0" borderId="6" xfId="0" applyNumberFormat="1" applyFont="1" applyBorder="1" applyAlignment="1">
      <alignment horizontal="center" vertical="center" wrapText="1"/>
    </xf>
    <xf numFmtId="0" fontId="8" fillId="0" borderId="0" xfId="0" applyFont="1"/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shrinkToFi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left" vertical="top" wrapText="1"/>
    </xf>
    <xf numFmtId="0" fontId="6" fillId="0" borderId="6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left" vertical="top" wrapText="1"/>
    </xf>
    <xf numFmtId="0" fontId="6" fillId="0" borderId="3" xfId="3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164" fontId="6" fillId="0" borderId="5" xfId="3" applyNumberFormat="1" applyFont="1" applyBorder="1" applyAlignment="1">
      <alignment horizontal="center" vertical="center" wrapText="1"/>
    </xf>
    <xf numFmtId="166" fontId="2" fillId="0" borderId="6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0" xfId="4" applyFont="1"/>
    <xf numFmtId="0" fontId="6" fillId="0" borderId="2" xfId="4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/>
    </xf>
    <xf numFmtId="0" fontId="6" fillId="0" borderId="0" xfId="4" applyFont="1"/>
    <xf numFmtId="0" fontId="6" fillId="0" borderId="0" xfId="4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7" fillId="0" borderId="0" xfId="4" applyFont="1"/>
    <xf numFmtId="0" fontId="2" fillId="0" borderId="0" xfId="1" applyFont="1" applyBorder="1" applyAlignment="1">
      <alignment horizontal="left"/>
    </xf>
    <xf numFmtId="0" fontId="7" fillId="0" borderId="0" xfId="4" applyFont="1" applyBorder="1" applyAlignment="1">
      <alignment horizontal="left"/>
    </xf>
    <xf numFmtId="0" fontId="2" fillId="0" borderId="2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13" fillId="0" borderId="16" xfId="0" applyNumberFormat="1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left" vertical="top" wrapText="1"/>
    </xf>
    <xf numFmtId="164" fontId="8" fillId="0" borderId="16" xfId="0" applyNumberFormat="1" applyFont="1" applyBorder="1" applyAlignment="1">
      <alignment horizontal="center" vertical="top" wrapText="1"/>
    </xf>
    <xf numFmtId="165" fontId="8" fillId="0" borderId="6" xfId="0" applyNumberFormat="1" applyFont="1" applyBorder="1" applyAlignment="1">
      <alignment horizontal="center" vertical="top" wrapText="1"/>
    </xf>
    <xf numFmtId="165" fontId="8" fillId="0" borderId="21" xfId="0" applyNumberFormat="1" applyFont="1" applyBorder="1" applyAlignment="1">
      <alignment horizontal="center" vertical="top" wrapText="1"/>
    </xf>
    <xf numFmtId="165" fontId="8" fillId="0" borderId="22" xfId="0" applyNumberFormat="1" applyFont="1" applyBorder="1" applyAlignment="1">
      <alignment horizontal="center" vertical="top" wrapText="1"/>
    </xf>
    <xf numFmtId="165" fontId="8" fillId="0" borderId="7" xfId="0" applyNumberFormat="1" applyFont="1" applyBorder="1" applyAlignment="1">
      <alignment horizontal="center" vertical="top" wrapText="1"/>
    </xf>
    <xf numFmtId="164" fontId="8" fillId="0" borderId="16" xfId="0" applyNumberFormat="1" applyFont="1" applyBorder="1" applyAlignment="1">
      <alignment horizontal="center" vertical="center" wrapText="1"/>
    </xf>
    <xf numFmtId="165" fontId="13" fillId="0" borderId="16" xfId="0" applyNumberFormat="1" applyFont="1" applyBorder="1" applyAlignment="1">
      <alignment horizontal="center" vertical="center" wrapText="1"/>
    </xf>
    <xf numFmtId="165" fontId="13" fillId="0" borderId="23" xfId="0" applyNumberFormat="1" applyFont="1" applyBorder="1" applyAlignment="1">
      <alignment horizontal="center" vertical="center" wrapText="1"/>
    </xf>
    <xf numFmtId="165" fontId="13" fillId="0" borderId="24" xfId="0" applyNumberFormat="1" applyFont="1" applyBorder="1" applyAlignment="1">
      <alignment horizontal="center" vertical="center" wrapText="1"/>
    </xf>
    <xf numFmtId="165" fontId="13" fillId="0" borderId="2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 wrapText="1"/>
    </xf>
    <xf numFmtId="164" fontId="8" fillId="0" borderId="16" xfId="0" applyNumberFormat="1" applyFont="1" applyBorder="1" applyAlignment="1">
      <alignment horizontal="left" vertical="top" wrapText="1"/>
    </xf>
    <xf numFmtId="165" fontId="8" fillId="0" borderId="16" xfId="0" applyNumberFormat="1" applyFont="1" applyBorder="1" applyAlignment="1">
      <alignment horizontal="center" vertical="center" wrapText="1"/>
    </xf>
    <xf numFmtId="165" fontId="8" fillId="0" borderId="23" xfId="0" applyNumberFormat="1" applyFont="1" applyBorder="1" applyAlignment="1">
      <alignment horizontal="center" vertical="center" wrapText="1"/>
    </xf>
    <xf numFmtId="165" fontId="8" fillId="0" borderId="24" xfId="0" applyNumberFormat="1" applyFont="1" applyBorder="1" applyAlignment="1">
      <alignment horizontal="center" vertical="center" wrapText="1"/>
    </xf>
    <xf numFmtId="165" fontId="8" fillId="0" borderId="25" xfId="0" applyNumberFormat="1" applyFont="1" applyBorder="1" applyAlignment="1">
      <alignment horizontal="center" vertical="center" wrapText="1"/>
    </xf>
    <xf numFmtId="165" fontId="13" fillId="0" borderId="6" xfId="0" applyNumberFormat="1" applyFont="1" applyBorder="1" applyAlignment="1">
      <alignment horizontal="center" vertical="center" wrapText="1"/>
    </xf>
    <xf numFmtId="165" fontId="13" fillId="0" borderId="26" xfId="0" applyNumberFormat="1" applyFont="1" applyBorder="1" applyAlignment="1">
      <alignment horizontal="center" vertical="center" wrapText="1"/>
    </xf>
    <xf numFmtId="165" fontId="13" fillId="0" borderId="27" xfId="0" applyNumberFormat="1" applyFont="1" applyBorder="1" applyAlignment="1">
      <alignment horizontal="center" vertical="center" wrapText="1"/>
    </xf>
    <xf numFmtId="165" fontId="13" fillId="0" borderId="7" xfId="0" applyNumberFormat="1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165" fontId="8" fillId="0" borderId="26" xfId="0" applyNumberFormat="1" applyFont="1" applyBorder="1" applyAlignment="1">
      <alignment horizontal="center" vertical="center" wrapText="1"/>
    </xf>
    <xf numFmtId="165" fontId="8" fillId="0" borderId="27" xfId="0" applyNumberFormat="1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164" fontId="14" fillId="0" borderId="16" xfId="0" applyNumberFormat="1" applyFont="1" applyBorder="1" applyAlignment="1">
      <alignment horizontal="left" vertical="top" wrapText="1"/>
    </xf>
    <xf numFmtId="164" fontId="8" fillId="0" borderId="16" xfId="0" applyNumberFormat="1" applyFont="1" applyBorder="1" applyAlignment="1">
      <alignment horizontal="left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5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65" fontId="13" fillId="0" borderId="12" xfId="0" applyNumberFormat="1" applyFont="1" applyBorder="1" applyAlignment="1">
      <alignment horizontal="center" vertical="center" wrapText="1"/>
    </xf>
    <xf numFmtId="165" fontId="13" fillId="0" borderId="30" xfId="0" applyNumberFormat="1" applyFont="1" applyBorder="1" applyAlignment="1">
      <alignment horizontal="center" vertical="center" wrapText="1"/>
    </xf>
    <xf numFmtId="165" fontId="13" fillId="0" borderId="29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/>
    <xf numFmtId="0" fontId="6" fillId="0" borderId="2" xfId="0" applyFont="1" applyBorder="1" applyAlignment="1">
      <alignment vertical="center"/>
    </xf>
    <xf numFmtId="0" fontId="6" fillId="0" borderId="8" xfId="0" applyFont="1" applyBorder="1" applyAlignment="1"/>
    <xf numFmtId="0" fontId="6" fillId="0" borderId="19" xfId="0" applyFont="1" applyBorder="1" applyAlignment="1"/>
    <xf numFmtId="0" fontId="6" fillId="0" borderId="3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30" xfId="0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164" fontId="2" fillId="2" borderId="19" xfId="1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4" applyFont="1" applyAlignment="1">
      <alignment horizontal="center"/>
    </xf>
    <xf numFmtId="0" fontId="17" fillId="0" borderId="0" xfId="0" applyFont="1"/>
    <xf numFmtId="165" fontId="8" fillId="3" borderId="26" xfId="0" applyNumberFormat="1" applyFont="1" applyFill="1" applyBorder="1" applyAlignment="1">
      <alignment horizontal="center" vertical="center" wrapText="1"/>
    </xf>
    <xf numFmtId="165" fontId="8" fillId="3" borderId="27" xfId="0" applyNumberFormat="1" applyFont="1" applyFill="1" applyBorder="1" applyAlignment="1">
      <alignment horizontal="center" vertical="center" wrapText="1"/>
    </xf>
    <xf numFmtId="165" fontId="8" fillId="0" borderId="0" xfId="0" applyNumberFormat="1" applyFont="1"/>
    <xf numFmtId="0" fontId="10" fillId="0" borderId="9" xfId="0" applyFont="1" applyFill="1" applyBorder="1" applyAlignment="1"/>
    <xf numFmtId="0" fontId="13" fillId="0" borderId="0" xfId="1" applyFont="1" applyFill="1" applyAlignment="1">
      <alignment horizontal="center" vertical="center" wrapText="1"/>
    </xf>
    <xf numFmtId="0" fontId="8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2" fillId="0" borderId="2" xfId="1" applyFont="1" applyBorder="1" applyAlignment="1">
      <alignment vertical="center" wrapText="1"/>
    </xf>
    <xf numFmtId="164" fontId="2" fillId="0" borderId="8" xfId="1" applyNumberFormat="1" applyFont="1" applyBorder="1" applyAlignment="1">
      <alignment vertical="center" wrapText="1"/>
    </xf>
    <xf numFmtId="164" fontId="2" fillId="0" borderId="13" xfId="1" applyNumberFormat="1" applyFont="1" applyBorder="1" applyAlignment="1">
      <alignment vertical="center" wrapText="1"/>
    </xf>
    <xf numFmtId="0" fontId="8" fillId="0" borderId="2" xfId="0" applyFont="1" applyBorder="1"/>
    <xf numFmtId="0" fontId="8" fillId="0" borderId="19" xfId="0" applyFont="1" applyBorder="1"/>
    <xf numFmtId="0" fontId="8" fillId="0" borderId="13" xfId="0" applyFont="1" applyBorder="1"/>
    <xf numFmtId="0" fontId="18" fillId="0" borderId="0" xfId="4" applyFont="1" applyBorder="1" applyAlignment="1">
      <alignment horizontal="center"/>
    </xf>
    <xf numFmtId="166" fontId="2" fillId="0" borderId="16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top" wrapText="1"/>
    </xf>
    <xf numFmtId="1" fontId="19" fillId="0" borderId="3" xfId="0" applyNumberFormat="1" applyFont="1" applyBorder="1" applyAlignment="1">
      <alignment horizontal="center" vertical="center" wrapText="1"/>
    </xf>
    <xf numFmtId="164" fontId="19" fillId="0" borderId="16" xfId="3" applyNumberFormat="1" applyFont="1" applyBorder="1" applyAlignment="1">
      <alignment horizontal="center" vertical="center" wrapText="1"/>
    </xf>
    <xf numFmtId="0" fontId="19" fillId="0" borderId="6" xfId="3" applyFont="1" applyBorder="1" applyAlignment="1">
      <alignment horizontal="center" vertical="center" wrapText="1"/>
    </xf>
    <xf numFmtId="166" fontId="19" fillId="0" borderId="3" xfId="0" applyNumberFormat="1" applyFont="1" applyBorder="1" applyAlignment="1">
      <alignment horizontal="center" vertical="center" wrapText="1"/>
    </xf>
    <xf numFmtId="0" fontId="19" fillId="0" borderId="16" xfId="3" applyFont="1" applyBorder="1" applyAlignment="1">
      <alignment horizontal="left" vertical="top" wrapText="1"/>
    </xf>
    <xf numFmtId="0" fontId="19" fillId="0" borderId="6" xfId="3" applyFont="1" applyBorder="1" applyAlignment="1">
      <alignment horizontal="left" vertical="top" wrapText="1"/>
    </xf>
    <xf numFmtId="0" fontId="19" fillId="0" borderId="3" xfId="3" applyFont="1" applyBorder="1" applyAlignment="1">
      <alignment horizontal="left" vertical="top" wrapText="1"/>
    </xf>
    <xf numFmtId="0" fontId="6" fillId="0" borderId="16" xfId="3" applyFont="1" applyBorder="1" applyAlignment="1">
      <alignment horizontal="left" vertical="top" wrapText="1"/>
    </xf>
    <xf numFmtId="0" fontId="7" fillId="0" borderId="19" xfId="3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165" fontId="2" fillId="0" borderId="8" xfId="1" applyNumberFormat="1" applyFont="1" applyBorder="1" applyAlignment="1">
      <alignment vertical="center" wrapText="1"/>
    </xf>
    <xf numFmtId="165" fontId="2" fillId="2" borderId="19" xfId="1" applyNumberFormat="1" applyFont="1" applyFill="1" applyBorder="1" applyAlignment="1">
      <alignment horizontal="center" vertical="center" wrapText="1"/>
    </xf>
    <xf numFmtId="165" fontId="2" fillId="0" borderId="13" xfId="1" applyNumberFormat="1" applyFont="1" applyBorder="1" applyAlignment="1">
      <alignment vertical="center" wrapText="1"/>
    </xf>
    <xf numFmtId="165" fontId="2" fillId="0" borderId="31" xfId="1" applyNumberFormat="1" applyFont="1" applyBorder="1" applyAlignment="1">
      <alignment vertical="center" wrapText="1"/>
    </xf>
    <xf numFmtId="165" fontId="2" fillId="0" borderId="28" xfId="1" applyNumberFormat="1" applyFont="1" applyBorder="1" applyAlignment="1">
      <alignment vertical="center" wrapText="1"/>
    </xf>
    <xf numFmtId="165" fontId="2" fillId="2" borderId="8" xfId="1" applyNumberFormat="1" applyFont="1" applyFill="1" applyBorder="1" applyAlignment="1">
      <alignment horizontal="center" vertical="center" wrapText="1"/>
    </xf>
    <xf numFmtId="165" fontId="2" fillId="2" borderId="13" xfId="1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167" fontId="8" fillId="0" borderId="0" xfId="0" applyNumberFormat="1" applyFont="1"/>
    <xf numFmtId="168" fontId="8" fillId="0" borderId="0" xfId="0" applyNumberFormat="1" applyFont="1"/>
    <xf numFmtId="166" fontId="2" fillId="0" borderId="16" xfId="0" applyNumberFormat="1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top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7" fillId="0" borderId="13" xfId="3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6" xfId="3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164" fontId="6" fillId="0" borderId="28" xfId="0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164" fontId="21" fillId="0" borderId="16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center" wrapText="1"/>
    </xf>
    <xf numFmtId="164" fontId="21" fillId="0" borderId="16" xfId="3" applyNumberFormat="1" applyFont="1" applyBorder="1" applyAlignment="1">
      <alignment horizontal="center" vertical="center" wrapText="1"/>
    </xf>
    <xf numFmtId="0" fontId="21" fillId="0" borderId="6" xfId="3" applyFont="1" applyBorder="1" applyAlignment="1">
      <alignment horizontal="center" vertical="center" wrapText="1"/>
    </xf>
    <xf numFmtId="166" fontId="21" fillId="0" borderId="3" xfId="0" applyNumberFormat="1" applyFont="1" applyBorder="1" applyAlignment="1">
      <alignment horizontal="center" vertical="center" wrapText="1"/>
    </xf>
    <xf numFmtId="0" fontId="21" fillId="0" borderId="6" xfId="3" applyFont="1" applyBorder="1" applyAlignment="1">
      <alignment horizontal="center" vertical="top" wrapText="1"/>
    </xf>
    <xf numFmtId="164" fontId="19" fillId="0" borderId="5" xfId="3" applyNumberFormat="1" applyFont="1" applyBorder="1" applyAlignment="1">
      <alignment horizontal="center" vertical="center" wrapText="1"/>
    </xf>
    <xf numFmtId="0" fontId="19" fillId="0" borderId="6" xfId="3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 wrapText="1"/>
    </xf>
    <xf numFmtId="0" fontId="7" fillId="0" borderId="0" xfId="4" applyFont="1" applyAlignment="1">
      <alignment horizontal="center"/>
    </xf>
    <xf numFmtId="0" fontId="1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3" fillId="0" borderId="9" xfId="1" applyFont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 shrinkToFit="1"/>
    </xf>
    <xf numFmtId="0" fontId="8" fillId="0" borderId="19" xfId="0" applyFont="1" applyFill="1" applyBorder="1" applyAlignment="1">
      <alignment horizontal="center" vertical="center" wrapText="1" shrinkToFit="1"/>
    </xf>
    <xf numFmtId="0" fontId="8" fillId="0" borderId="13" xfId="0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3" fillId="0" borderId="19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0" fontId="2" fillId="0" borderId="2" xfId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18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165" fontId="2" fillId="0" borderId="2" xfId="1" applyNumberFormat="1" applyFont="1" applyBorder="1" applyAlignment="1">
      <alignment horizontal="center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2" fillId="0" borderId="20" xfId="1" applyFont="1" applyFill="1" applyBorder="1" applyAlignment="1">
      <alignment horizontal="left" wrapText="1"/>
    </xf>
    <xf numFmtId="165" fontId="2" fillId="0" borderId="19" xfId="1" applyNumberFormat="1" applyFont="1" applyBorder="1" applyAlignment="1">
      <alignment horizontal="center" vertical="center" wrapText="1"/>
    </xf>
    <xf numFmtId="165" fontId="2" fillId="0" borderId="13" xfId="1" applyNumberFormat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164" fontId="2" fillId="0" borderId="19" xfId="1" applyNumberFormat="1" applyFont="1" applyBorder="1" applyAlignment="1">
      <alignment horizontal="center" vertical="center" wrapText="1"/>
    </xf>
    <xf numFmtId="164" fontId="2" fillId="0" borderId="13" xfId="1" applyNumberFormat="1" applyFont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left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7" fillId="0" borderId="8" xfId="3" applyFont="1" applyBorder="1" applyAlignment="1">
      <alignment horizontal="left" vertical="center" wrapText="1"/>
    </xf>
    <xf numFmtId="0" fontId="7" fillId="0" borderId="19" xfId="3" applyFont="1" applyBorder="1" applyAlignment="1">
      <alignment horizontal="left" vertical="center" wrapText="1"/>
    </xf>
    <xf numFmtId="0" fontId="7" fillId="0" borderId="13" xfId="3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20" xfId="1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top" wrapText="1"/>
    </xf>
  </cellXfs>
  <cellStyles count="9">
    <cellStyle name="Обычный" xfId="0" builtinId="0"/>
    <cellStyle name="Обычный 2" xfId="5"/>
    <cellStyle name="Обычный 2_ООО Тепловая компания (печора)" xfId="1"/>
    <cellStyle name="Обычный 3" xfId="6"/>
    <cellStyle name="Обычный 5" xfId="2"/>
    <cellStyle name="Обычный 8" xfId="7"/>
    <cellStyle name="Обычный_PP_PitWater" xfId="4"/>
    <cellStyle name="Процентный 4" xfId="8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PPROM\CommitteeCost\&#1046;&#1050;&#1061;\&#1050;&#1054;&#1052;&#1052;&#1059;&#1053;&#1040;&#1051;&#1068;&#1053;&#1067;&#1045;%20&#1059;&#1057;&#1051;&#1059;&#1043;&#1048;%20&#1085;&#1072;%202024%20&#1075;&#1086;&#1076;\&#1055;&#1055;%20&#1042;&#1057;%20&#1042;&#1054;%202019-2023\&#1055;&#1055;%20&#1092;&#1072;&#1082;&#1090;%202022\&#1086;&#1090;%20&#1056;&#1054;\&#1063;&#1056;&#1050;&#1061;\&#1055;&#1055;%202022%20&#1075;&#1086;&#1076;\&#1042;&#1054;%20&#1055;&#1055;%20&#1063;&#1056;&#1050;&#1061;%202022%20&#1092;&#1072;&#1082;&#1090;%20&#1079;&#1072;&#108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6;&#1050;&#1061;/&#1050;&#1054;&#1052;&#1052;&#1059;&#1053;&#1040;&#1051;&#1068;&#1053;&#1067;&#1045;%20&#1059;&#1057;&#1051;&#1059;&#1043;&#1048;%20&#1085;&#1072;%202023%20&#1075;&#1086;&#1076;/&#1055;&#1055;%20&#1042;&#1057;%20&#1042;&#1054;%202019-2023/&#1055;&#1055;%20&#1092;&#1072;&#1082;&#1090;%202021/&#1086;&#1090;%20&#1056;&#1054;/&#1063;&#1056;&#1050;&#1061;/&#1042;&#1054;%20&#1055;&#1055;%20&#1063;&#1056;&#1050;&#1061;%202021%20&#1092;&#1072;&#1082;&#1090;%20&#1086;&#1090;&#108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  <sheetName val="раздел 2"/>
      <sheetName val="раздел 3"/>
      <sheetName val="раздел 4"/>
      <sheetName val="раздел 5"/>
      <sheetName val="Калькуляция"/>
    </sheetNames>
    <sheetDataSet>
      <sheetData sheetId="0"/>
      <sheetData sheetId="1">
        <row r="31">
          <cell r="S31">
            <v>231508.86576000002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  <sheetName val="раздел 2"/>
      <sheetName val="раздел 3"/>
      <sheetName val="раздел 4"/>
      <sheetName val="раздел 5"/>
      <sheetName val="Певек"/>
    </sheetNames>
    <sheetDataSet>
      <sheetData sheetId="0"/>
      <sheetData sheetId="1">
        <row r="9">
          <cell r="O9">
            <v>231026.85847199999</v>
          </cell>
        </row>
      </sheetData>
      <sheetData sheetId="2"/>
      <sheetData sheetId="3"/>
      <sheetData sheetId="4"/>
      <sheetData sheetId="5">
        <row r="14">
          <cell r="E14">
            <v>231026.85847199999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C25"/>
  <sheetViews>
    <sheetView zoomScaleNormal="100" workbookViewId="0">
      <selection activeCell="B5" sqref="B5"/>
    </sheetView>
  </sheetViews>
  <sheetFormatPr defaultColWidth="9.140625" defaultRowHeight="15.75" x14ac:dyDescent="0.25"/>
  <cols>
    <col min="1" max="1" width="51.28515625" style="47" customWidth="1"/>
    <col min="2" max="2" width="61.85546875" style="47" customWidth="1"/>
    <col min="3" max="3" width="7" style="47" customWidth="1"/>
    <col min="4" max="4" width="6.7109375" style="47" customWidth="1"/>
    <col min="5" max="16384" width="9.140625" style="47"/>
  </cols>
  <sheetData>
    <row r="1" spans="1:2" s="44" customFormat="1" ht="18.75" x14ac:dyDescent="0.3">
      <c r="A1" s="187" t="s">
        <v>61</v>
      </c>
      <c r="B1" s="187"/>
    </row>
    <row r="2" spans="1:2" s="44" customFormat="1" ht="18.75" x14ac:dyDescent="0.3">
      <c r="A2" s="188" t="s">
        <v>152</v>
      </c>
      <c r="B2" s="188"/>
    </row>
    <row r="3" spans="1:2" s="44" customFormat="1" ht="18.75" x14ac:dyDescent="0.3">
      <c r="A3" s="189"/>
      <c r="B3" s="190"/>
    </row>
    <row r="4" spans="1:2" s="44" customFormat="1" ht="18.75" x14ac:dyDescent="0.3">
      <c r="A4" s="191" t="s">
        <v>53</v>
      </c>
      <c r="B4" s="191"/>
    </row>
    <row r="5" spans="1:2" ht="30" customHeight="1" x14ac:dyDescent="0.25">
      <c r="A5" s="45" t="s">
        <v>54</v>
      </c>
      <c r="B5" s="46" t="s">
        <v>153</v>
      </c>
    </row>
    <row r="6" spans="1:2" ht="43.5" customHeight="1" x14ac:dyDescent="0.25">
      <c r="A6" s="45" t="s">
        <v>55</v>
      </c>
      <c r="B6" s="20" t="s">
        <v>60</v>
      </c>
    </row>
    <row r="7" spans="1:2" ht="45.75" customHeight="1" x14ac:dyDescent="0.25">
      <c r="A7" s="45" t="s">
        <v>56</v>
      </c>
      <c r="B7" s="20" t="s">
        <v>57</v>
      </c>
    </row>
    <row r="8" spans="1:2" ht="36" customHeight="1" x14ac:dyDescent="0.25">
      <c r="A8" s="45" t="s">
        <v>58</v>
      </c>
      <c r="B8" s="20" t="s">
        <v>59</v>
      </c>
    </row>
    <row r="9" spans="1:2" s="50" customFormat="1" x14ac:dyDescent="0.25">
      <c r="A9" s="48"/>
      <c r="B9" s="49"/>
    </row>
    <row r="12" spans="1:2" x14ac:dyDescent="0.25">
      <c r="A12" s="127" t="s">
        <v>137</v>
      </c>
      <c r="B12" s="127" t="s">
        <v>147</v>
      </c>
    </row>
    <row r="13" spans="1:2" x14ac:dyDescent="0.25">
      <c r="A13" s="110" t="s">
        <v>136</v>
      </c>
      <c r="B13" s="110" t="s">
        <v>115</v>
      </c>
    </row>
    <row r="20" spans="1:3" x14ac:dyDescent="0.25">
      <c r="C20" s="51"/>
    </row>
    <row r="22" spans="1:3" x14ac:dyDescent="0.25">
      <c r="C22" s="52"/>
    </row>
    <row r="25" spans="1:3" s="50" customFormat="1" x14ac:dyDescent="0.25">
      <c r="A25" s="47"/>
      <c r="B25" s="47"/>
      <c r="C25" s="47"/>
    </row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" footer="0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W36"/>
  <sheetViews>
    <sheetView zoomScale="80" zoomScaleNormal="80" workbookViewId="0">
      <selection activeCell="U7" sqref="U7"/>
    </sheetView>
  </sheetViews>
  <sheetFormatPr defaultColWidth="9.140625" defaultRowHeight="15" x14ac:dyDescent="0.25"/>
  <cols>
    <col min="1" max="1" width="6.85546875" style="17" customWidth="1"/>
    <col min="2" max="2" width="41.42578125" style="17" customWidth="1"/>
    <col min="3" max="3" width="10.5703125" style="17" customWidth="1"/>
    <col min="4" max="4" width="16.28515625" style="17" customWidth="1"/>
    <col min="5" max="5" width="16.42578125" style="17" customWidth="1"/>
    <col min="6" max="12" width="16.28515625" style="17" customWidth="1"/>
    <col min="13" max="23" width="15" style="17" customWidth="1"/>
    <col min="24" max="16384" width="9.140625" style="17"/>
  </cols>
  <sheetData>
    <row r="1" spans="1:23" s="117" customFormat="1" ht="18.75" x14ac:dyDescent="0.3">
      <c r="A1" s="115" t="s">
        <v>62</v>
      </c>
      <c r="B1" s="116"/>
      <c r="C1" s="116"/>
      <c r="D1" s="116"/>
      <c r="E1" s="116"/>
      <c r="F1" s="116"/>
      <c r="G1" s="116"/>
    </row>
    <row r="2" spans="1:23" s="117" customFormat="1" ht="19.5" customHeight="1" x14ac:dyDescent="0.25">
      <c r="A2" s="204" t="s">
        <v>24</v>
      </c>
      <c r="B2" s="204" t="s">
        <v>25</v>
      </c>
      <c r="C2" s="204" t="s">
        <v>26</v>
      </c>
      <c r="D2" s="198" t="s">
        <v>31</v>
      </c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200"/>
    </row>
    <row r="3" spans="1:23" s="117" customFormat="1" ht="18.75" customHeight="1" x14ac:dyDescent="0.25">
      <c r="A3" s="204"/>
      <c r="B3" s="204"/>
      <c r="C3" s="204"/>
      <c r="D3" s="201" t="s">
        <v>107</v>
      </c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3"/>
    </row>
    <row r="4" spans="1:23" s="117" customFormat="1" x14ac:dyDescent="0.25">
      <c r="A4" s="204"/>
      <c r="B4" s="204"/>
      <c r="C4" s="204"/>
      <c r="D4" s="192" t="s">
        <v>116</v>
      </c>
      <c r="E4" s="193"/>
      <c r="F4" s="193"/>
      <c r="G4" s="194"/>
      <c r="H4" s="192" t="s">
        <v>117</v>
      </c>
      <c r="I4" s="193"/>
      <c r="J4" s="193"/>
      <c r="K4" s="194"/>
      <c r="L4" s="192" t="s">
        <v>118</v>
      </c>
      <c r="M4" s="193"/>
      <c r="N4" s="193"/>
      <c r="O4" s="194"/>
      <c r="P4" s="192" t="s">
        <v>119</v>
      </c>
      <c r="Q4" s="193"/>
      <c r="R4" s="193"/>
      <c r="S4" s="194"/>
      <c r="T4" s="192" t="s">
        <v>120</v>
      </c>
      <c r="U4" s="193"/>
      <c r="V4" s="193"/>
      <c r="W4" s="194"/>
    </row>
    <row r="5" spans="1:23" s="117" customFormat="1" x14ac:dyDescent="0.25">
      <c r="A5" s="204"/>
      <c r="B5" s="204"/>
      <c r="C5" s="204"/>
      <c r="D5" s="118" t="s">
        <v>63</v>
      </c>
      <c r="E5" s="195" t="s">
        <v>64</v>
      </c>
      <c r="F5" s="196"/>
      <c r="G5" s="197"/>
      <c r="H5" s="118" t="s">
        <v>63</v>
      </c>
      <c r="I5" s="195" t="s">
        <v>64</v>
      </c>
      <c r="J5" s="196"/>
      <c r="K5" s="197"/>
      <c r="L5" s="118" t="s">
        <v>63</v>
      </c>
      <c r="M5" s="195" t="s">
        <v>64</v>
      </c>
      <c r="N5" s="196"/>
      <c r="O5" s="197"/>
      <c r="P5" s="118" t="s">
        <v>63</v>
      </c>
      <c r="Q5" s="195" t="s">
        <v>64</v>
      </c>
      <c r="R5" s="196"/>
      <c r="S5" s="197"/>
      <c r="T5" s="118" t="s">
        <v>63</v>
      </c>
      <c r="U5" s="195" t="s">
        <v>64</v>
      </c>
      <c r="V5" s="196"/>
      <c r="W5" s="197"/>
    </row>
    <row r="6" spans="1:23" s="117" customFormat="1" x14ac:dyDescent="0.25">
      <c r="A6" s="119"/>
      <c r="B6" s="119"/>
      <c r="C6" s="120"/>
      <c r="D6" s="118" t="s">
        <v>65</v>
      </c>
      <c r="E6" s="118" t="s">
        <v>66</v>
      </c>
      <c r="F6" s="118" t="s">
        <v>67</v>
      </c>
      <c r="G6" s="118" t="s">
        <v>65</v>
      </c>
      <c r="H6" s="118" t="s">
        <v>65</v>
      </c>
      <c r="I6" s="118" t="s">
        <v>66</v>
      </c>
      <c r="J6" s="118" t="s">
        <v>67</v>
      </c>
      <c r="K6" s="118" t="s">
        <v>65</v>
      </c>
      <c r="L6" s="118" t="s">
        <v>65</v>
      </c>
      <c r="M6" s="118" t="s">
        <v>66</v>
      </c>
      <c r="N6" s="118" t="s">
        <v>67</v>
      </c>
      <c r="O6" s="118" t="s">
        <v>65</v>
      </c>
      <c r="P6" s="118" t="s">
        <v>65</v>
      </c>
      <c r="Q6" s="118" t="s">
        <v>66</v>
      </c>
      <c r="R6" s="118" t="s">
        <v>67</v>
      </c>
      <c r="S6" s="118" t="s">
        <v>65</v>
      </c>
      <c r="T6" s="118" t="s">
        <v>65</v>
      </c>
      <c r="U6" s="118" t="s">
        <v>66</v>
      </c>
      <c r="V6" s="118" t="s">
        <v>67</v>
      </c>
      <c r="W6" s="118" t="s">
        <v>65</v>
      </c>
    </row>
    <row r="7" spans="1:23" s="117" customFormat="1" x14ac:dyDescent="0.25">
      <c r="A7" s="119">
        <v>1</v>
      </c>
      <c r="B7" s="119">
        <f>A7+1</f>
        <v>2</v>
      </c>
      <c r="C7" s="119">
        <f t="shared" ref="C7:G7" si="0">B7+1</f>
        <v>3</v>
      </c>
      <c r="D7" s="119">
        <f t="shared" si="0"/>
        <v>4</v>
      </c>
      <c r="E7" s="119">
        <f t="shared" si="0"/>
        <v>5</v>
      </c>
      <c r="F7" s="120">
        <f t="shared" si="0"/>
        <v>6</v>
      </c>
      <c r="G7" s="120">
        <f t="shared" si="0"/>
        <v>7</v>
      </c>
      <c r="H7" s="171">
        <f t="shared" ref="H7" si="1">G7+1</f>
        <v>8</v>
      </c>
      <c r="I7" s="171">
        <f t="shared" ref="I7" si="2">H7+1</f>
        <v>9</v>
      </c>
      <c r="J7" s="171">
        <f t="shared" ref="J7" si="3">I7+1</f>
        <v>10</v>
      </c>
      <c r="K7" s="171">
        <f t="shared" ref="K7" si="4">J7+1</f>
        <v>11</v>
      </c>
      <c r="L7" s="171">
        <f t="shared" ref="L7" si="5">K7+1</f>
        <v>12</v>
      </c>
      <c r="M7" s="171">
        <f t="shared" ref="M7" si="6">L7+1</f>
        <v>13</v>
      </c>
      <c r="N7" s="171">
        <f t="shared" ref="N7" si="7">M7+1</f>
        <v>14</v>
      </c>
      <c r="O7" s="171">
        <f t="shared" ref="O7" si="8">N7+1</f>
        <v>15</v>
      </c>
      <c r="P7" s="171">
        <f t="shared" ref="P7" si="9">O7+1</f>
        <v>16</v>
      </c>
      <c r="Q7" s="171">
        <f t="shared" ref="Q7" si="10">P7+1</f>
        <v>17</v>
      </c>
      <c r="R7" s="171">
        <f t="shared" ref="R7" si="11">Q7+1</f>
        <v>18</v>
      </c>
      <c r="S7" s="171">
        <f t="shared" ref="S7" si="12">R7+1</f>
        <v>19</v>
      </c>
      <c r="T7" s="171">
        <f t="shared" ref="T7" si="13">S7+1</f>
        <v>20</v>
      </c>
      <c r="U7" s="171">
        <f t="shared" ref="U7" si="14">T7+1</f>
        <v>21</v>
      </c>
      <c r="V7" s="171">
        <f t="shared" ref="V7" si="15">U7+1</f>
        <v>22</v>
      </c>
      <c r="W7" s="171">
        <f t="shared" ref="W7" si="16">V7+1</f>
        <v>23</v>
      </c>
    </row>
    <row r="8" spans="1:23" x14ac:dyDescent="0.25">
      <c r="A8" s="55" t="s">
        <v>4</v>
      </c>
      <c r="B8" s="56" t="s">
        <v>68</v>
      </c>
      <c r="C8" s="57"/>
      <c r="D8" s="58"/>
      <c r="E8" s="59"/>
      <c r="F8" s="60"/>
      <c r="G8" s="61"/>
      <c r="H8" s="58"/>
      <c r="I8" s="59"/>
      <c r="J8" s="60"/>
      <c r="K8" s="61"/>
      <c r="L8" s="58"/>
      <c r="M8" s="59"/>
      <c r="N8" s="60"/>
      <c r="O8" s="61"/>
      <c r="P8" s="58"/>
      <c r="Q8" s="59"/>
      <c r="R8" s="60"/>
      <c r="S8" s="61"/>
      <c r="T8" s="58"/>
      <c r="U8" s="59"/>
      <c r="V8" s="60"/>
      <c r="W8" s="61"/>
    </row>
    <row r="9" spans="1:23" ht="28.5" x14ac:dyDescent="0.25">
      <c r="A9" s="55" t="s">
        <v>69</v>
      </c>
      <c r="B9" s="56" t="s">
        <v>70</v>
      </c>
      <c r="C9" s="62" t="s">
        <v>27</v>
      </c>
      <c r="D9" s="63">
        <f t="shared" ref="D9:J9" si="17">D10+D11</f>
        <v>236638.85926033335</v>
      </c>
      <c r="E9" s="64">
        <f t="shared" si="17"/>
        <v>111406.832519</v>
      </c>
      <c r="F9" s="65">
        <f t="shared" si="17"/>
        <v>108753.216195</v>
      </c>
      <c r="G9" s="66">
        <f t="shared" si="17"/>
        <v>220160.048714</v>
      </c>
      <c r="H9" s="63">
        <f t="shared" si="17"/>
        <v>236638.85926033335</v>
      </c>
      <c r="I9" s="64">
        <f t="shared" si="17"/>
        <v>118991.834157</v>
      </c>
      <c r="J9" s="65">
        <f t="shared" si="17"/>
        <v>106728.39718100001</v>
      </c>
      <c r="K9" s="66">
        <f t="shared" ref="K9" si="18">K10+K11</f>
        <v>225720.23133800001</v>
      </c>
      <c r="L9" s="63">
        <v>236638.85926033335</v>
      </c>
      <c r="M9" s="64">
        <v>120169.79831300001</v>
      </c>
      <c r="N9" s="65">
        <v>110857.060159</v>
      </c>
      <c r="O9" s="66">
        <v>231026.85847199999</v>
      </c>
      <c r="P9" s="63">
        <f t="shared" ref="P9:S9" si="19">P10+P11</f>
        <v>236638.85926033335</v>
      </c>
      <c r="Q9" s="64">
        <f t="shared" si="19"/>
        <v>117358.21645000001</v>
      </c>
      <c r="R9" s="65">
        <f t="shared" si="19"/>
        <v>114150.64931000001</v>
      </c>
      <c r="S9" s="66">
        <f t="shared" si="19"/>
        <v>231508.86576000002</v>
      </c>
      <c r="T9" s="63">
        <f t="shared" ref="T9:W9" si="20">T10+T11</f>
        <v>236638.85926033335</v>
      </c>
      <c r="U9" s="64">
        <f t="shared" si="20"/>
        <v>113527.228747</v>
      </c>
      <c r="V9" s="65">
        <f t="shared" si="20"/>
        <v>121172.54002700001</v>
      </c>
      <c r="W9" s="66">
        <f t="shared" si="20"/>
        <v>234699.768774</v>
      </c>
    </row>
    <row r="10" spans="1:23" x14ac:dyDescent="0.25">
      <c r="A10" s="67" t="s">
        <v>71</v>
      </c>
      <c r="B10" s="68" t="s">
        <v>72</v>
      </c>
      <c r="C10" s="62" t="s">
        <v>27</v>
      </c>
      <c r="D10" s="69">
        <v>236638.85926033335</v>
      </c>
      <c r="E10" s="112">
        <v>111406.832519</v>
      </c>
      <c r="F10" s="113">
        <v>108753.216195</v>
      </c>
      <c r="G10" s="80">
        <f>SUM(E10:F10)</f>
        <v>220160.048714</v>
      </c>
      <c r="H10" s="69">
        <f>D10</f>
        <v>236638.85926033335</v>
      </c>
      <c r="I10" s="112">
        <v>118991.834157</v>
      </c>
      <c r="J10" s="113">
        <v>106728.39718100001</v>
      </c>
      <c r="K10" s="80">
        <f>SUM(I10:J10)</f>
        <v>225720.23133800001</v>
      </c>
      <c r="L10" s="69">
        <v>236638.85926033335</v>
      </c>
      <c r="M10" s="112">
        <v>120169.79831300001</v>
      </c>
      <c r="N10" s="113">
        <v>110857.060159</v>
      </c>
      <c r="O10" s="80">
        <v>231026.85847199999</v>
      </c>
      <c r="P10" s="69">
        <f>L10</f>
        <v>236638.85926033335</v>
      </c>
      <c r="Q10" s="112">
        <v>117358.21645000001</v>
      </c>
      <c r="R10" s="113">
        <v>114150.64931000001</v>
      </c>
      <c r="S10" s="80">
        <f>SUM(Q10:R10)</f>
        <v>231508.86576000002</v>
      </c>
      <c r="T10" s="69">
        <f>P10</f>
        <v>236638.85926033335</v>
      </c>
      <c r="U10" s="112">
        <v>113527.228747</v>
      </c>
      <c r="V10" s="113">
        <v>121172.54002700001</v>
      </c>
      <c r="W10" s="80">
        <f>SUM(U10:V10)</f>
        <v>234699.768774</v>
      </c>
    </row>
    <row r="11" spans="1:23" x14ac:dyDescent="0.25">
      <c r="A11" s="67" t="s">
        <v>73</v>
      </c>
      <c r="B11" s="68" t="s">
        <v>74</v>
      </c>
      <c r="C11" s="62" t="s">
        <v>27</v>
      </c>
      <c r="D11" s="69"/>
      <c r="E11" s="70"/>
      <c r="F11" s="71"/>
      <c r="G11" s="72"/>
      <c r="H11" s="69"/>
      <c r="I11" s="70"/>
      <c r="J11" s="71"/>
      <c r="K11" s="72"/>
      <c r="L11" s="69"/>
      <c r="M11" s="70"/>
      <c r="N11" s="71"/>
      <c r="O11" s="72"/>
      <c r="P11" s="69"/>
      <c r="Q11" s="70"/>
      <c r="R11" s="71"/>
      <c r="S11" s="72"/>
      <c r="T11" s="69"/>
      <c r="U11" s="70"/>
      <c r="V11" s="71"/>
      <c r="W11" s="72"/>
    </row>
    <row r="12" spans="1:23" x14ac:dyDescent="0.25">
      <c r="A12" s="55" t="s">
        <v>75</v>
      </c>
      <c r="B12" s="56" t="s">
        <v>76</v>
      </c>
      <c r="C12" s="62" t="s">
        <v>27</v>
      </c>
      <c r="D12" s="73">
        <f t="shared" ref="D12:I12" si="21">D13+D14</f>
        <v>236638.85926033335</v>
      </c>
      <c r="E12" s="74">
        <f t="shared" si="21"/>
        <v>111406.832519</v>
      </c>
      <c r="F12" s="75">
        <f>F13+F14</f>
        <v>108753.216195</v>
      </c>
      <c r="G12" s="76">
        <f t="shared" si="21"/>
        <v>220160.048714</v>
      </c>
      <c r="H12" s="73">
        <f t="shared" si="21"/>
        <v>236638.85926033335</v>
      </c>
      <c r="I12" s="74">
        <f t="shared" si="21"/>
        <v>118991.834157</v>
      </c>
      <c r="J12" s="75">
        <f>J13+J14</f>
        <v>106728.39718100001</v>
      </c>
      <c r="K12" s="76">
        <f t="shared" ref="K12" si="22">K13+K14</f>
        <v>225720.23133800001</v>
      </c>
      <c r="L12" s="73">
        <v>236638.85926033335</v>
      </c>
      <c r="M12" s="74">
        <v>120169.79831300001</v>
      </c>
      <c r="N12" s="75">
        <v>110857.060159</v>
      </c>
      <c r="O12" s="76">
        <v>231026.85847199999</v>
      </c>
      <c r="P12" s="73">
        <f t="shared" ref="P12:Q12" si="23">P13+P14</f>
        <v>236638.85926033335</v>
      </c>
      <c r="Q12" s="74">
        <f t="shared" si="23"/>
        <v>117358.21645000001</v>
      </c>
      <c r="R12" s="75">
        <f>R13+R14</f>
        <v>114150.64931000001</v>
      </c>
      <c r="S12" s="76">
        <f t="shared" ref="S12" si="24">S13+S14</f>
        <v>231508.86576000002</v>
      </c>
      <c r="T12" s="73">
        <f t="shared" ref="T12:U12" si="25">T13+T14</f>
        <v>236638.85926033335</v>
      </c>
      <c r="U12" s="74">
        <f t="shared" si="25"/>
        <v>113527.228747</v>
      </c>
      <c r="V12" s="75">
        <f>V13+V14</f>
        <v>121172.54002700001</v>
      </c>
      <c r="W12" s="76">
        <f t="shared" ref="W12" si="26">W13+W14</f>
        <v>234699.768774</v>
      </c>
    </row>
    <row r="13" spans="1:23" x14ac:dyDescent="0.25">
      <c r="A13" s="67" t="s">
        <v>77</v>
      </c>
      <c r="B13" s="68" t="s">
        <v>78</v>
      </c>
      <c r="C13" s="62" t="s">
        <v>27</v>
      </c>
      <c r="D13" s="77">
        <f>D10</f>
        <v>236638.85926033335</v>
      </c>
      <c r="E13" s="112">
        <v>111406.832519</v>
      </c>
      <c r="F13" s="113">
        <v>108753.216195</v>
      </c>
      <c r="G13" s="80">
        <f>SUM(E13:F13)</f>
        <v>220160.048714</v>
      </c>
      <c r="H13" s="77">
        <f>D13</f>
        <v>236638.85926033335</v>
      </c>
      <c r="I13" s="112">
        <v>118991.834157</v>
      </c>
      <c r="J13" s="113">
        <v>106728.39718100001</v>
      </c>
      <c r="K13" s="80">
        <f>SUM(I13:J13)</f>
        <v>225720.23133800001</v>
      </c>
      <c r="L13" s="77">
        <v>236638.85926033335</v>
      </c>
      <c r="M13" s="112">
        <v>120169.79831300001</v>
      </c>
      <c r="N13" s="113">
        <v>110857.060159</v>
      </c>
      <c r="O13" s="80">
        <v>231026.85847199999</v>
      </c>
      <c r="P13" s="77">
        <f>L13</f>
        <v>236638.85926033335</v>
      </c>
      <c r="Q13" s="112">
        <v>117358.21645000001</v>
      </c>
      <c r="R13" s="113">
        <v>114150.64931000001</v>
      </c>
      <c r="S13" s="80">
        <f>SUM(Q13:R13)</f>
        <v>231508.86576000002</v>
      </c>
      <c r="T13" s="77">
        <f>P13</f>
        <v>236638.85926033335</v>
      </c>
      <c r="U13" s="112">
        <v>113527.228747</v>
      </c>
      <c r="V13" s="113">
        <v>121172.54002700001</v>
      </c>
      <c r="W13" s="80">
        <f>SUM(U13:V13)</f>
        <v>234699.768774</v>
      </c>
    </row>
    <row r="14" spans="1:23" x14ac:dyDescent="0.25">
      <c r="A14" s="67" t="s">
        <v>79</v>
      </c>
      <c r="B14" s="68" t="s">
        <v>80</v>
      </c>
      <c r="C14" s="62" t="s">
        <v>27</v>
      </c>
      <c r="D14" s="77"/>
      <c r="E14" s="78"/>
      <c r="F14" s="79"/>
      <c r="G14" s="80"/>
      <c r="H14" s="77"/>
      <c r="I14" s="78"/>
      <c r="J14" s="79"/>
      <c r="K14" s="80"/>
      <c r="L14" s="77"/>
      <c r="M14" s="78"/>
      <c r="N14" s="79"/>
      <c r="O14" s="80"/>
      <c r="P14" s="77"/>
      <c r="Q14" s="78"/>
      <c r="R14" s="79"/>
      <c r="S14" s="80"/>
      <c r="T14" s="77"/>
      <c r="U14" s="78"/>
      <c r="V14" s="79"/>
      <c r="W14" s="80"/>
    </row>
    <row r="15" spans="1:23" ht="28.5" x14ac:dyDescent="0.25">
      <c r="A15" s="55" t="s">
        <v>81</v>
      </c>
      <c r="B15" s="56" t="s">
        <v>82</v>
      </c>
      <c r="C15" s="62" t="s">
        <v>27</v>
      </c>
      <c r="D15" s="73">
        <f t="shared" ref="D15:J15" si="27">D9</f>
        <v>236638.85926033335</v>
      </c>
      <c r="E15" s="74">
        <f t="shared" si="27"/>
        <v>111406.832519</v>
      </c>
      <c r="F15" s="75">
        <f t="shared" si="27"/>
        <v>108753.216195</v>
      </c>
      <c r="G15" s="76">
        <f t="shared" si="27"/>
        <v>220160.048714</v>
      </c>
      <c r="H15" s="73">
        <f t="shared" si="27"/>
        <v>236638.85926033335</v>
      </c>
      <c r="I15" s="74">
        <f t="shared" si="27"/>
        <v>118991.834157</v>
      </c>
      <c r="J15" s="75">
        <f t="shared" si="27"/>
        <v>106728.39718100001</v>
      </c>
      <c r="K15" s="76">
        <f t="shared" ref="K15" si="28">K9</f>
        <v>225720.23133800001</v>
      </c>
      <c r="L15" s="73">
        <v>236638.85926033335</v>
      </c>
      <c r="M15" s="74">
        <v>120169.79831300001</v>
      </c>
      <c r="N15" s="75">
        <v>110857.060159</v>
      </c>
      <c r="O15" s="76">
        <v>231026.85847199999</v>
      </c>
      <c r="P15" s="73">
        <f t="shared" ref="P15:S15" si="29">P9</f>
        <v>236638.85926033335</v>
      </c>
      <c r="Q15" s="74">
        <f t="shared" si="29"/>
        <v>117358.21645000001</v>
      </c>
      <c r="R15" s="75">
        <f t="shared" si="29"/>
        <v>114150.64931000001</v>
      </c>
      <c r="S15" s="76">
        <f t="shared" si="29"/>
        <v>231508.86576000002</v>
      </c>
      <c r="T15" s="73">
        <f t="shared" ref="T15:W15" si="30">T9</f>
        <v>236638.85926033335</v>
      </c>
      <c r="U15" s="74">
        <f t="shared" si="30"/>
        <v>113527.228747</v>
      </c>
      <c r="V15" s="75">
        <f t="shared" si="30"/>
        <v>121172.54002700001</v>
      </c>
      <c r="W15" s="76">
        <f t="shared" si="30"/>
        <v>234699.768774</v>
      </c>
    </row>
    <row r="16" spans="1:23" x14ac:dyDescent="0.25">
      <c r="A16" s="67" t="s">
        <v>83</v>
      </c>
      <c r="B16" s="68" t="s">
        <v>84</v>
      </c>
      <c r="C16" s="62" t="s">
        <v>27</v>
      </c>
      <c r="D16" s="77">
        <v>5514.7350000000006</v>
      </c>
      <c r="E16" s="112">
        <v>2795.3559999999998</v>
      </c>
      <c r="F16" s="113">
        <v>3994.4839999999995</v>
      </c>
      <c r="G16" s="80">
        <f>SUM(E16:F16)</f>
        <v>6789.8399999999992</v>
      </c>
      <c r="H16" s="77">
        <f>D16</f>
        <v>5514.7350000000006</v>
      </c>
      <c r="I16" s="112">
        <v>3292.2170000000001</v>
      </c>
      <c r="J16" s="113">
        <v>2384.5589999999997</v>
      </c>
      <c r="K16" s="80">
        <f>SUM(I16:J16)</f>
        <v>5676.7759999999998</v>
      </c>
      <c r="L16" s="77">
        <v>5514.7350000000006</v>
      </c>
      <c r="M16" s="112">
        <v>3474.3240000000001</v>
      </c>
      <c r="N16" s="113">
        <v>2384.7080000000001</v>
      </c>
      <c r="O16" s="80">
        <v>5859.0320000000002</v>
      </c>
      <c r="P16" s="77">
        <f>L16</f>
        <v>5514.7350000000006</v>
      </c>
      <c r="Q16" s="112">
        <v>2645.3220000000001</v>
      </c>
      <c r="R16" s="113">
        <v>2370.4919999999997</v>
      </c>
      <c r="S16" s="80">
        <f>SUM(Q16:R16)</f>
        <v>5015.8140000000003</v>
      </c>
      <c r="T16" s="77">
        <f>P16</f>
        <v>5514.7350000000006</v>
      </c>
      <c r="U16" s="112">
        <v>1381.5560000000003</v>
      </c>
      <c r="V16" s="113">
        <v>1263.9569999999999</v>
      </c>
      <c r="W16" s="80">
        <f>SUM(U16:V16)</f>
        <v>2645.5129999999999</v>
      </c>
    </row>
    <row r="17" spans="1:23" x14ac:dyDescent="0.25">
      <c r="A17" s="67" t="s">
        <v>85</v>
      </c>
      <c r="B17" s="68" t="s">
        <v>86</v>
      </c>
      <c r="C17" s="62" t="s">
        <v>27</v>
      </c>
      <c r="D17" s="77"/>
      <c r="E17" s="78"/>
      <c r="F17" s="79"/>
      <c r="G17" s="80"/>
      <c r="H17" s="77"/>
      <c r="I17" s="78"/>
      <c r="J17" s="79"/>
      <c r="K17" s="80"/>
      <c r="L17" s="77"/>
      <c r="M17" s="78"/>
      <c r="N17" s="79"/>
      <c r="O17" s="80"/>
      <c r="P17" s="77"/>
      <c r="Q17" s="78"/>
      <c r="R17" s="79"/>
      <c r="S17" s="80"/>
      <c r="T17" s="77"/>
      <c r="U17" s="78"/>
      <c r="V17" s="79"/>
      <c r="W17" s="80"/>
    </row>
    <row r="18" spans="1:23" x14ac:dyDescent="0.25">
      <c r="A18" s="67" t="s">
        <v>87</v>
      </c>
      <c r="B18" s="56" t="s">
        <v>88</v>
      </c>
      <c r="C18" s="62" t="s">
        <v>27</v>
      </c>
      <c r="D18" s="73">
        <f t="shared" ref="D18:J18" si="31">D15-D16-D17</f>
        <v>231124.12426033337</v>
      </c>
      <c r="E18" s="74">
        <f t="shared" si="31"/>
        <v>108611.476519</v>
      </c>
      <c r="F18" s="75">
        <f t="shared" si="31"/>
        <v>104758.732195</v>
      </c>
      <c r="G18" s="76">
        <f t="shared" si="31"/>
        <v>213370.20871400001</v>
      </c>
      <c r="H18" s="73">
        <f t="shared" si="31"/>
        <v>231124.12426033337</v>
      </c>
      <c r="I18" s="74">
        <f t="shared" si="31"/>
        <v>115699.617157</v>
      </c>
      <c r="J18" s="75">
        <f t="shared" si="31"/>
        <v>104343.83818100001</v>
      </c>
      <c r="K18" s="76">
        <f t="shared" ref="K18" si="32">K15-K16-K17</f>
        <v>220043.455338</v>
      </c>
      <c r="L18" s="73">
        <v>231124.12426033337</v>
      </c>
      <c r="M18" s="74">
        <v>116695.47431300001</v>
      </c>
      <c r="N18" s="75">
        <v>108472.352159</v>
      </c>
      <c r="O18" s="76">
        <v>225167.82647199999</v>
      </c>
      <c r="P18" s="73">
        <f t="shared" ref="P18:S18" si="33">P15-P16-P17</f>
        <v>231124.12426033337</v>
      </c>
      <c r="Q18" s="74">
        <f t="shared" si="33"/>
        <v>114712.89445000001</v>
      </c>
      <c r="R18" s="75">
        <f t="shared" si="33"/>
        <v>111780.15731000001</v>
      </c>
      <c r="S18" s="76">
        <f t="shared" si="33"/>
        <v>226493.05176</v>
      </c>
      <c r="T18" s="73">
        <f t="shared" ref="T18:W18" si="34">T15-T16-T17</f>
        <v>231124.12426033337</v>
      </c>
      <c r="U18" s="74">
        <f t="shared" si="34"/>
        <v>112145.672747</v>
      </c>
      <c r="V18" s="75">
        <f t="shared" si="34"/>
        <v>119908.58302700002</v>
      </c>
      <c r="W18" s="76">
        <f t="shared" si="34"/>
        <v>232054.25577399999</v>
      </c>
    </row>
    <row r="19" spans="1:23" x14ac:dyDescent="0.25">
      <c r="A19" s="67" t="s">
        <v>89</v>
      </c>
      <c r="B19" s="68" t="s">
        <v>90</v>
      </c>
      <c r="C19" s="62" t="s">
        <v>27</v>
      </c>
      <c r="D19" s="77">
        <f t="shared" ref="D19:J19" si="35">D20+D21</f>
        <v>188388.50899999999</v>
      </c>
      <c r="E19" s="78">
        <f t="shared" si="35"/>
        <v>90799.28351899999</v>
      </c>
      <c r="F19" s="79">
        <f t="shared" si="35"/>
        <v>83469.525195000009</v>
      </c>
      <c r="G19" s="80">
        <f>G20+G21</f>
        <v>174268.80871399998</v>
      </c>
      <c r="H19" s="77">
        <f t="shared" si="35"/>
        <v>188388.50899999999</v>
      </c>
      <c r="I19" s="78">
        <f t="shared" si="35"/>
        <v>92712.476156999997</v>
      </c>
      <c r="J19" s="79">
        <f t="shared" si="35"/>
        <v>83549.068180999995</v>
      </c>
      <c r="K19" s="80">
        <f>K20+K21</f>
        <v>176261.54433800001</v>
      </c>
      <c r="L19" s="77">
        <v>188388.50899999999</v>
      </c>
      <c r="M19" s="78">
        <v>93082.638313000003</v>
      </c>
      <c r="N19" s="79">
        <v>82971.875159000003</v>
      </c>
      <c r="O19" s="80">
        <v>176054.51347200002</v>
      </c>
      <c r="P19" s="77">
        <f t="shared" ref="P19:R19" si="36">P20+P21</f>
        <v>188388.50899999999</v>
      </c>
      <c r="Q19" s="78">
        <f t="shared" si="36"/>
        <v>93457.294449999987</v>
      </c>
      <c r="R19" s="79">
        <f t="shared" si="36"/>
        <v>90315.725309999994</v>
      </c>
      <c r="S19" s="80">
        <f>S20+S21</f>
        <v>183773.01976</v>
      </c>
      <c r="T19" s="77">
        <f t="shared" ref="T19:V19" si="37">T20+T21</f>
        <v>188388.50899999999</v>
      </c>
      <c r="U19" s="78">
        <f t="shared" si="37"/>
        <v>90634.870747000008</v>
      </c>
      <c r="V19" s="79">
        <f t="shared" si="37"/>
        <v>93862.818027000001</v>
      </c>
      <c r="W19" s="80">
        <f>W20+W21</f>
        <v>184497.68877400001</v>
      </c>
    </row>
    <row r="20" spans="1:23" x14ac:dyDescent="0.25">
      <c r="A20" s="67"/>
      <c r="B20" s="81" t="s">
        <v>91</v>
      </c>
      <c r="C20" s="62" t="s">
        <v>27</v>
      </c>
      <c r="D20" s="77">
        <v>188388.50899999999</v>
      </c>
      <c r="E20" s="112">
        <v>90799.28351899999</v>
      </c>
      <c r="F20" s="113">
        <v>83469.525195000009</v>
      </c>
      <c r="G20" s="80">
        <f>SUM(E20:F20)</f>
        <v>174268.80871399998</v>
      </c>
      <c r="H20" s="77">
        <f>D20</f>
        <v>188388.50899999999</v>
      </c>
      <c r="I20" s="112">
        <v>92712.476156999997</v>
      </c>
      <c r="J20" s="113">
        <v>83549.068180999995</v>
      </c>
      <c r="K20" s="80">
        <f>SUM(I20:J20)</f>
        <v>176261.54433800001</v>
      </c>
      <c r="L20" s="77">
        <v>188388.50899999999</v>
      </c>
      <c r="M20" s="112">
        <v>93082.638313000003</v>
      </c>
      <c r="N20" s="113">
        <v>82971.875159000003</v>
      </c>
      <c r="O20" s="80">
        <v>176054.51347200002</v>
      </c>
      <c r="P20" s="77">
        <f>L20</f>
        <v>188388.50899999999</v>
      </c>
      <c r="Q20" s="112">
        <v>93457.294449999987</v>
      </c>
      <c r="R20" s="113">
        <v>90315.725309999994</v>
      </c>
      <c r="S20" s="80">
        <f>SUM(Q20:R20)</f>
        <v>183773.01976</v>
      </c>
      <c r="T20" s="77">
        <f>P20</f>
        <v>188388.50899999999</v>
      </c>
      <c r="U20" s="112">
        <v>90634.870747000008</v>
      </c>
      <c r="V20" s="113">
        <v>93862.818027000001</v>
      </c>
      <c r="W20" s="80">
        <f>SUM(U20:V20)</f>
        <v>184497.68877400001</v>
      </c>
    </row>
    <row r="21" spans="1:23" x14ac:dyDescent="0.25">
      <c r="A21" s="67"/>
      <c r="B21" s="81" t="s">
        <v>92</v>
      </c>
      <c r="C21" s="62" t="s">
        <v>27</v>
      </c>
      <c r="D21" s="77"/>
      <c r="E21" s="78"/>
      <c r="F21" s="79"/>
      <c r="G21" s="80"/>
      <c r="H21" s="77"/>
      <c r="I21" s="78"/>
      <c r="J21" s="79"/>
      <c r="K21" s="80"/>
      <c r="L21" s="77"/>
      <c r="M21" s="78"/>
      <c r="N21" s="79"/>
      <c r="O21" s="80"/>
      <c r="P21" s="77"/>
      <c r="Q21" s="78"/>
      <c r="R21" s="79"/>
      <c r="S21" s="80"/>
      <c r="T21" s="77"/>
      <c r="U21" s="78"/>
      <c r="V21" s="79"/>
      <c r="W21" s="80"/>
    </row>
    <row r="22" spans="1:23" x14ac:dyDescent="0.25">
      <c r="A22" s="67" t="s">
        <v>93</v>
      </c>
      <c r="B22" s="68" t="s">
        <v>94</v>
      </c>
      <c r="C22" s="62" t="s">
        <v>27</v>
      </c>
      <c r="D22" s="77">
        <v>21705.811999999998</v>
      </c>
      <c r="E22" s="112">
        <v>6643.7569999999996</v>
      </c>
      <c r="F22" s="113">
        <v>5964.0609999999997</v>
      </c>
      <c r="G22" s="80">
        <f>SUM(E22:F22)</f>
        <v>12607.817999999999</v>
      </c>
      <c r="H22" s="77">
        <f>D22</f>
        <v>21705.811999999998</v>
      </c>
      <c r="I22" s="112">
        <v>6716.2199999999993</v>
      </c>
      <c r="J22" s="113">
        <v>6936.7120000000004</v>
      </c>
      <c r="K22" s="80">
        <f>SUM(I22:J22)</f>
        <v>13652.932000000001</v>
      </c>
      <c r="L22" s="77">
        <v>21705.811999999998</v>
      </c>
      <c r="M22" s="112">
        <v>10078.578</v>
      </c>
      <c r="N22" s="113">
        <v>9343.2250000000004</v>
      </c>
      <c r="O22" s="80">
        <v>19421.803</v>
      </c>
      <c r="P22" s="77">
        <f>L22</f>
        <v>21705.811999999998</v>
      </c>
      <c r="Q22" s="112">
        <v>9396.0990000000002</v>
      </c>
      <c r="R22" s="113">
        <v>8205.7650000000012</v>
      </c>
      <c r="S22" s="80">
        <f>SUM(Q22:R22)</f>
        <v>17601.864000000001</v>
      </c>
      <c r="T22" s="77">
        <f>P22</f>
        <v>21705.811999999998</v>
      </c>
      <c r="U22" s="112">
        <v>8311.6489999999994</v>
      </c>
      <c r="V22" s="113">
        <v>8260.7689999999984</v>
      </c>
      <c r="W22" s="80">
        <f>SUM(U22:V22)</f>
        <v>16572.417999999998</v>
      </c>
    </row>
    <row r="23" spans="1:23" x14ac:dyDescent="0.25">
      <c r="A23" s="67" t="s">
        <v>95</v>
      </c>
      <c r="B23" s="68" t="s">
        <v>96</v>
      </c>
      <c r="C23" s="62" t="s">
        <v>27</v>
      </c>
      <c r="D23" s="77">
        <v>21029.803</v>
      </c>
      <c r="E23" s="112">
        <v>11168.436</v>
      </c>
      <c r="F23" s="113">
        <v>15325.146000000001</v>
      </c>
      <c r="G23" s="80">
        <f>SUM(E23:F23)</f>
        <v>26493.582000000002</v>
      </c>
      <c r="H23" s="77">
        <f>D23</f>
        <v>21029.803</v>
      </c>
      <c r="I23" s="112">
        <v>16270.921000000002</v>
      </c>
      <c r="J23" s="113">
        <v>13858.057999999999</v>
      </c>
      <c r="K23" s="80">
        <f>SUM(I23:J23)</f>
        <v>30128.978999999999</v>
      </c>
      <c r="L23" s="77">
        <v>21029.803</v>
      </c>
      <c r="M23" s="112">
        <v>13534.257999999998</v>
      </c>
      <c r="N23" s="113">
        <v>16157.252</v>
      </c>
      <c r="O23" s="80">
        <v>29691.51</v>
      </c>
      <c r="P23" s="77">
        <f>L23</f>
        <v>21029.803</v>
      </c>
      <c r="Q23" s="112">
        <v>11859.501000000002</v>
      </c>
      <c r="R23" s="113">
        <v>13258.667000000001</v>
      </c>
      <c r="S23" s="80">
        <f>SUM(Q23:R23)</f>
        <v>25118.168000000005</v>
      </c>
      <c r="T23" s="77">
        <f>P23</f>
        <v>21029.803</v>
      </c>
      <c r="U23" s="112">
        <v>13199.153</v>
      </c>
      <c r="V23" s="113">
        <v>17784.995999999999</v>
      </c>
      <c r="W23" s="80">
        <f>SUM(U23:V23)</f>
        <v>30984.148999999998</v>
      </c>
    </row>
    <row r="24" spans="1:23" ht="20.25" customHeight="1" x14ac:dyDescent="0.25">
      <c r="A24" s="55" t="s">
        <v>5</v>
      </c>
      <c r="B24" s="56" t="s">
        <v>97</v>
      </c>
      <c r="C24" s="62" t="s">
        <v>27</v>
      </c>
      <c r="D24" s="77">
        <f t="shared" ref="D24:J24" si="38">D25+D26</f>
        <v>0</v>
      </c>
      <c r="E24" s="78">
        <f t="shared" si="38"/>
        <v>0</v>
      </c>
      <c r="F24" s="79">
        <f t="shared" si="38"/>
        <v>0</v>
      </c>
      <c r="G24" s="80">
        <f t="shared" si="38"/>
        <v>0</v>
      </c>
      <c r="H24" s="77">
        <f t="shared" si="38"/>
        <v>0</v>
      </c>
      <c r="I24" s="78">
        <f t="shared" si="38"/>
        <v>0</v>
      </c>
      <c r="J24" s="79">
        <f t="shared" si="38"/>
        <v>0</v>
      </c>
      <c r="K24" s="80">
        <f t="shared" ref="K24" si="39">K25+K26</f>
        <v>0</v>
      </c>
      <c r="L24" s="77">
        <v>0</v>
      </c>
      <c r="M24" s="78">
        <v>0</v>
      </c>
      <c r="N24" s="79">
        <v>0</v>
      </c>
      <c r="O24" s="80">
        <v>0</v>
      </c>
      <c r="P24" s="77">
        <f t="shared" ref="P24:S24" si="40">P25+P26</f>
        <v>0</v>
      </c>
      <c r="Q24" s="78">
        <f t="shared" si="40"/>
        <v>0</v>
      </c>
      <c r="R24" s="79">
        <f t="shared" si="40"/>
        <v>0</v>
      </c>
      <c r="S24" s="80">
        <f t="shared" si="40"/>
        <v>0</v>
      </c>
      <c r="T24" s="77">
        <f t="shared" ref="T24:W24" si="41">T25+T26</f>
        <v>0</v>
      </c>
      <c r="U24" s="78">
        <f t="shared" si="41"/>
        <v>0</v>
      </c>
      <c r="V24" s="79">
        <f t="shared" si="41"/>
        <v>0</v>
      </c>
      <c r="W24" s="80">
        <f t="shared" si="41"/>
        <v>0</v>
      </c>
    </row>
    <row r="25" spans="1:23" x14ac:dyDescent="0.25">
      <c r="A25" s="62" t="s">
        <v>15</v>
      </c>
      <c r="B25" s="82" t="s">
        <v>98</v>
      </c>
      <c r="C25" s="62" t="s">
        <v>27</v>
      </c>
      <c r="D25" s="77"/>
      <c r="E25" s="78"/>
      <c r="F25" s="79"/>
      <c r="G25" s="80"/>
      <c r="H25" s="77"/>
      <c r="I25" s="78"/>
      <c r="J25" s="79"/>
      <c r="K25" s="80"/>
      <c r="L25" s="77"/>
      <c r="M25" s="78"/>
      <c r="N25" s="79"/>
      <c r="O25" s="80"/>
      <c r="P25" s="77"/>
      <c r="Q25" s="78"/>
      <c r="R25" s="79"/>
      <c r="S25" s="80"/>
      <c r="T25" s="77"/>
      <c r="U25" s="78"/>
      <c r="V25" s="79"/>
      <c r="W25" s="80"/>
    </row>
    <row r="26" spans="1:23" x14ac:dyDescent="0.25">
      <c r="A26" s="62" t="s">
        <v>40</v>
      </c>
      <c r="B26" s="68" t="s">
        <v>99</v>
      </c>
      <c r="C26" s="62" t="s">
        <v>27</v>
      </c>
      <c r="D26" s="77"/>
      <c r="E26" s="78"/>
      <c r="F26" s="79"/>
      <c r="G26" s="80"/>
      <c r="H26" s="77"/>
      <c r="I26" s="78"/>
      <c r="J26" s="79"/>
      <c r="K26" s="80"/>
      <c r="L26" s="77"/>
      <c r="M26" s="78"/>
      <c r="N26" s="79"/>
      <c r="O26" s="80"/>
      <c r="P26" s="77"/>
      <c r="Q26" s="78"/>
      <c r="R26" s="79"/>
      <c r="S26" s="80"/>
      <c r="T26" s="77"/>
      <c r="U26" s="78"/>
      <c r="V26" s="79"/>
      <c r="W26" s="80"/>
    </row>
    <row r="27" spans="1:23" ht="28.5" x14ac:dyDescent="0.25">
      <c r="A27" s="83" t="s">
        <v>6</v>
      </c>
      <c r="B27" s="56" t="s">
        <v>100</v>
      </c>
      <c r="C27" s="62" t="s">
        <v>27</v>
      </c>
      <c r="D27" s="77">
        <f t="shared" ref="D27:J27" si="42">D28+D29</f>
        <v>0</v>
      </c>
      <c r="E27" s="78">
        <f t="shared" si="42"/>
        <v>0</v>
      </c>
      <c r="F27" s="79">
        <f t="shared" si="42"/>
        <v>0</v>
      </c>
      <c r="G27" s="80">
        <f t="shared" si="42"/>
        <v>0</v>
      </c>
      <c r="H27" s="77">
        <f t="shared" si="42"/>
        <v>0</v>
      </c>
      <c r="I27" s="78">
        <f t="shared" si="42"/>
        <v>0</v>
      </c>
      <c r="J27" s="79">
        <f t="shared" si="42"/>
        <v>0</v>
      </c>
      <c r="K27" s="80">
        <f t="shared" ref="K27" si="43">K28+K29</f>
        <v>0</v>
      </c>
      <c r="L27" s="77">
        <v>0</v>
      </c>
      <c r="M27" s="78">
        <v>0</v>
      </c>
      <c r="N27" s="79">
        <v>0</v>
      </c>
      <c r="O27" s="80">
        <v>0</v>
      </c>
      <c r="P27" s="77">
        <f t="shared" ref="P27:S27" si="44">P28+P29</f>
        <v>0</v>
      </c>
      <c r="Q27" s="78">
        <f t="shared" si="44"/>
        <v>0</v>
      </c>
      <c r="R27" s="79">
        <f t="shared" si="44"/>
        <v>0</v>
      </c>
      <c r="S27" s="80">
        <f t="shared" si="44"/>
        <v>0</v>
      </c>
      <c r="T27" s="77">
        <f t="shared" ref="T27:W27" si="45">T28+T29</f>
        <v>0</v>
      </c>
      <c r="U27" s="78">
        <f t="shared" si="45"/>
        <v>0</v>
      </c>
      <c r="V27" s="79">
        <f t="shared" si="45"/>
        <v>0</v>
      </c>
      <c r="W27" s="80">
        <f t="shared" si="45"/>
        <v>0</v>
      </c>
    </row>
    <row r="28" spans="1:23" x14ac:dyDescent="0.25">
      <c r="A28" s="62" t="s">
        <v>16</v>
      </c>
      <c r="B28" s="68" t="s">
        <v>101</v>
      </c>
      <c r="C28" s="62" t="s">
        <v>27</v>
      </c>
      <c r="D28" s="77"/>
      <c r="E28" s="78"/>
      <c r="F28" s="79"/>
      <c r="G28" s="80"/>
      <c r="H28" s="77"/>
      <c r="I28" s="78"/>
      <c r="J28" s="79"/>
      <c r="K28" s="80"/>
      <c r="L28" s="77"/>
      <c r="M28" s="78"/>
      <c r="N28" s="79"/>
      <c r="O28" s="80"/>
      <c r="P28" s="77"/>
      <c r="Q28" s="78"/>
      <c r="R28" s="79"/>
      <c r="S28" s="80"/>
      <c r="T28" s="77"/>
      <c r="U28" s="78"/>
      <c r="V28" s="79"/>
      <c r="W28" s="80"/>
    </row>
    <row r="29" spans="1:23" ht="30" x14ac:dyDescent="0.25">
      <c r="A29" s="62" t="s">
        <v>17</v>
      </c>
      <c r="B29" s="68" t="s">
        <v>102</v>
      </c>
      <c r="C29" s="62" t="s">
        <v>27</v>
      </c>
      <c r="D29" s="77"/>
      <c r="E29" s="78"/>
      <c r="F29" s="79"/>
      <c r="G29" s="80"/>
      <c r="H29" s="77"/>
      <c r="I29" s="78"/>
      <c r="J29" s="79"/>
      <c r="K29" s="80"/>
      <c r="L29" s="77"/>
      <c r="M29" s="78"/>
      <c r="N29" s="79"/>
      <c r="O29" s="80"/>
      <c r="P29" s="77"/>
      <c r="Q29" s="78"/>
      <c r="R29" s="79"/>
      <c r="S29" s="80"/>
      <c r="T29" s="77"/>
      <c r="U29" s="78"/>
      <c r="V29" s="79"/>
      <c r="W29" s="80"/>
    </row>
    <row r="30" spans="1:23" ht="28.5" x14ac:dyDescent="0.25">
      <c r="A30" s="83" t="s">
        <v>103</v>
      </c>
      <c r="B30" s="56" t="s">
        <v>104</v>
      </c>
      <c r="C30" s="62" t="s">
        <v>27</v>
      </c>
      <c r="D30" s="77"/>
      <c r="E30" s="78"/>
      <c r="F30" s="79"/>
      <c r="G30" s="80"/>
      <c r="H30" s="77"/>
      <c r="I30" s="78"/>
      <c r="J30" s="79"/>
      <c r="K30" s="80"/>
      <c r="L30" s="77"/>
      <c r="M30" s="78"/>
      <c r="N30" s="79"/>
      <c r="O30" s="80"/>
      <c r="P30" s="77"/>
      <c r="Q30" s="78"/>
      <c r="R30" s="79"/>
      <c r="S30" s="80"/>
      <c r="T30" s="77"/>
      <c r="U30" s="78"/>
      <c r="V30" s="79"/>
      <c r="W30" s="80"/>
    </row>
    <row r="31" spans="1:23" x14ac:dyDescent="0.25">
      <c r="A31" s="84" t="s">
        <v>105</v>
      </c>
      <c r="B31" s="85" t="s">
        <v>106</v>
      </c>
      <c r="C31" s="86" t="s">
        <v>27</v>
      </c>
      <c r="D31" s="87">
        <f>D9</f>
        <v>236638.85926033335</v>
      </c>
      <c r="E31" s="92">
        <f t="shared" ref="E31:G31" si="46">E9</f>
        <v>111406.832519</v>
      </c>
      <c r="F31" s="94">
        <f t="shared" si="46"/>
        <v>108753.216195</v>
      </c>
      <c r="G31" s="93">
        <f t="shared" si="46"/>
        <v>220160.048714</v>
      </c>
      <c r="H31" s="87">
        <f>D31</f>
        <v>236638.85926033335</v>
      </c>
      <c r="I31" s="92">
        <f t="shared" ref="I31:J31" si="47">I9</f>
        <v>118991.834157</v>
      </c>
      <c r="J31" s="94">
        <f t="shared" si="47"/>
        <v>106728.39718100001</v>
      </c>
      <c r="K31" s="93">
        <f t="shared" ref="K31" si="48">K9</f>
        <v>225720.23133800001</v>
      </c>
      <c r="L31" s="87">
        <v>236638.85926033335</v>
      </c>
      <c r="M31" s="92">
        <v>120169.79831300001</v>
      </c>
      <c r="N31" s="94">
        <v>110857.060159</v>
      </c>
      <c r="O31" s="93">
        <v>231026.85847199999</v>
      </c>
      <c r="P31" s="87">
        <f>H31</f>
        <v>236638.85926033335</v>
      </c>
      <c r="Q31" s="92">
        <f t="shared" ref="Q31:S31" si="49">Q9</f>
        <v>117358.21645000001</v>
      </c>
      <c r="R31" s="94">
        <f t="shared" si="49"/>
        <v>114150.64931000001</v>
      </c>
      <c r="S31" s="93">
        <f t="shared" si="49"/>
        <v>231508.86576000002</v>
      </c>
      <c r="T31" s="87">
        <f>L31</f>
        <v>236638.85926033335</v>
      </c>
      <c r="U31" s="92">
        <f t="shared" ref="U31:W31" si="50">U9</f>
        <v>113527.228747</v>
      </c>
      <c r="V31" s="94">
        <f t="shared" si="50"/>
        <v>121172.54002700001</v>
      </c>
      <c r="W31" s="93">
        <f t="shared" si="50"/>
        <v>234699.768774</v>
      </c>
    </row>
    <row r="33" spans="2:7" x14ac:dyDescent="0.25">
      <c r="D33" s="114"/>
    </row>
    <row r="34" spans="2:7" x14ac:dyDescent="0.25">
      <c r="E34" s="155"/>
      <c r="F34" s="155"/>
      <c r="G34" s="155"/>
    </row>
    <row r="35" spans="2:7" ht="18.75" x14ac:dyDescent="0.3">
      <c r="B35" s="111"/>
    </row>
    <row r="36" spans="2:7" x14ac:dyDescent="0.25">
      <c r="G36" s="156"/>
    </row>
  </sheetData>
  <mergeCells count="15">
    <mergeCell ref="A2:A5"/>
    <mergeCell ref="B2:B5"/>
    <mergeCell ref="C2:C5"/>
    <mergeCell ref="D4:G4"/>
    <mergeCell ref="E5:G5"/>
    <mergeCell ref="T4:W4"/>
    <mergeCell ref="U5:W5"/>
    <mergeCell ref="M5:O5"/>
    <mergeCell ref="L4:O4"/>
    <mergeCell ref="D2:W2"/>
    <mergeCell ref="D3:W3"/>
    <mergeCell ref="H4:K4"/>
    <mergeCell ref="I5:K5"/>
    <mergeCell ref="P4:S4"/>
    <mergeCell ref="Q5:S5"/>
  </mergeCells>
  <printOptions horizontalCentered="1"/>
  <pageMargins left="0.39370078740157483" right="0.39370078740157483" top="1.1811023622047245" bottom="0.39370078740157483" header="0" footer="0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M35"/>
  <sheetViews>
    <sheetView zoomScale="70" zoomScaleNormal="70" zoomScaleSheetLayoutView="100" workbookViewId="0">
      <selection activeCell="D18" sqref="D18:F18"/>
    </sheetView>
  </sheetViews>
  <sheetFormatPr defaultColWidth="9.140625" defaultRowHeight="15" x14ac:dyDescent="0.25"/>
  <cols>
    <col min="1" max="1" width="7" style="17" customWidth="1"/>
    <col min="2" max="2" width="41.5703125" style="17" customWidth="1"/>
    <col min="3" max="3" width="15.7109375" style="17" customWidth="1"/>
    <col min="4" max="6" width="14.7109375" style="17" customWidth="1"/>
    <col min="7" max="7" width="26.7109375" style="17" customWidth="1"/>
    <col min="8" max="8" width="17.7109375" style="17" customWidth="1"/>
    <col min="9" max="9" width="12.85546875" style="17" customWidth="1"/>
    <col min="10" max="10" width="9.7109375" style="17" customWidth="1"/>
    <col min="11" max="11" width="12.85546875" style="17" hidden="1" customWidth="1"/>
    <col min="12" max="12" width="20.85546875" style="17" customWidth="1"/>
    <col min="13" max="13" width="25.7109375" style="17" customWidth="1"/>
    <col min="14" max="16384" width="9.140625" style="17"/>
  </cols>
  <sheetData>
    <row r="1" spans="1:13" ht="36.6" customHeight="1" x14ac:dyDescent="0.25">
      <c r="A1" s="212" t="s">
        <v>121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3" ht="20.25" customHeight="1" x14ac:dyDescent="0.25">
      <c r="A2" s="212" t="s">
        <v>108</v>
      </c>
      <c r="B2" s="212"/>
      <c r="C2" s="212"/>
      <c r="D2" s="212"/>
      <c r="E2" s="212"/>
      <c r="F2" s="212"/>
    </row>
    <row r="3" spans="1:13" ht="15.75" customHeight="1" x14ac:dyDescent="0.25">
      <c r="A3" s="216" t="s">
        <v>133</v>
      </c>
      <c r="B3" s="209" t="s">
        <v>110</v>
      </c>
      <c r="C3" s="210"/>
      <c r="D3" s="210"/>
      <c r="E3" s="210"/>
      <c r="F3" s="211"/>
      <c r="G3" s="209" t="s">
        <v>111</v>
      </c>
      <c r="H3" s="210"/>
      <c r="I3" s="210"/>
      <c r="J3" s="210"/>
      <c r="K3" s="211"/>
      <c r="L3" s="205" t="s">
        <v>132</v>
      </c>
      <c r="M3" s="205" t="s">
        <v>135</v>
      </c>
    </row>
    <row r="4" spans="1:13" ht="63.75" customHeight="1" x14ac:dyDescent="0.25">
      <c r="A4" s="217"/>
      <c r="B4" s="4" t="s">
        <v>7</v>
      </c>
      <c r="C4" s="4" t="s">
        <v>0</v>
      </c>
      <c r="D4" s="205" t="s">
        <v>8</v>
      </c>
      <c r="E4" s="205"/>
      <c r="F4" s="205"/>
      <c r="G4" s="53" t="s">
        <v>7</v>
      </c>
      <c r="H4" s="53" t="s">
        <v>0</v>
      </c>
      <c r="I4" s="205" t="s">
        <v>112</v>
      </c>
      <c r="J4" s="205"/>
      <c r="K4" s="205"/>
      <c r="L4" s="205"/>
      <c r="M4" s="205"/>
    </row>
    <row r="5" spans="1:13" ht="15.75" x14ac:dyDescent="0.25">
      <c r="A5" s="4">
        <v>1</v>
      </c>
      <c r="B5" s="4">
        <v>2</v>
      </c>
      <c r="C5" s="4">
        <v>3</v>
      </c>
      <c r="D5" s="205">
        <v>4</v>
      </c>
      <c r="E5" s="205"/>
      <c r="F5" s="205"/>
      <c r="G5" s="53">
        <v>5</v>
      </c>
      <c r="H5" s="53">
        <f>G5+1</f>
        <v>6</v>
      </c>
      <c r="I5" s="218">
        <f>H5+1</f>
        <v>7</v>
      </c>
      <c r="J5" s="219"/>
      <c r="K5" s="220"/>
      <c r="L5" s="89">
        <f>I5+1</f>
        <v>8</v>
      </c>
      <c r="M5" s="89">
        <f>L5+1</f>
        <v>9</v>
      </c>
    </row>
    <row r="6" spans="1:13" ht="45" customHeight="1" x14ac:dyDescent="0.25">
      <c r="A6" s="107" t="s">
        <v>4</v>
      </c>
      <c r="B6" s="121" t="s">
        <v>122</v>
      </c>
      <c r="C6" s="216" t="s">
        <v>116</v>
      </c>
      <c r="D6" s="141"/>
      <c r="E6" s="142">
        <v>2561.6</v>
      </c>
      <c r="F6" s="143"/>
      <c r="G6" s="88"/>
      <c r="H6" s="88"/>
      <c r="I6" s="234" t="s">
        <v>149</v>
      </c>
      <c r="J6" s="232"/>
      <c r="K6" s="123"/>
      <c r="L6" s="173">
        <v>-2561.6</v>
      </c>
      <c r="M6" s="206" t="s">
        <v>140</v>
      </c>
    </row>
    <row r="7" spans="1:13" ht="45" customHeight="1" x14ac:dyDescent="0.25">
      <c r="A7" s="107" t="s">
        <v>5</v>
      </c>
      <c r="B7" s="121" t="s">
        <v>123</v>
      </c>
      <c r="C7" s="231"/>
      <c r="D7" s="141"/>
      <c r="E7" s="142">
        <v>5278.1</v>
      </c>
      <c r="F7" s="143"/>
      <c r="G7" s="101"/>
      <c r="H7" s="90"/>
      <c r="I7" s="234" t="s">
        <v>149</v>
      </c>
      <c r="J7" s="232"/>
      <c r="K7" s="123"/>
      <c r="L7" s="173">
        <v>-5278.1</v>
      </c>
      <c r="M7" s="207"/>
    </row>
    <row r="8" spans="1:13" ht="45" customHeight="1" x14ac:dyDescent="0.25">
      <c r="A8" s="107" t="s">
        <v>6</v>
      </c>
      <c r="B8" s="121" t="s">
        <v>124</v>
      </c>
      <c r="C8" s="231"/>
      <c r="D8" s="141"/>
      <c r="E8" s="142">
        <v>2510.6</v>
      </c>
      <c r="F8" s="143"/>
      <c r="G8" s="20"/>
      <c r="H8" s="90"/>
      <c r="I8" s="234" t="s">
        <v>149</v>
      </c>
      <c r="J8" s="232"/>
      <c r="K8" s="123"/>
      <c r="L8" s="173">
        <v>-2510.6</v>
      </c>
      <c r="M8" s="207"/>
    </row>
    <row r="9" spans="1:13" ht="45" customHeight="1" x14ac:dyDescent="0.25">
      <c r="A9" s="107" t="s">
        <v>103</v>
      </c>
      <c r="B9" s="121" t="s">
        <v>125</v>
      </c>
      <c r="C9" s="231"/>
      <c r="D9" s="141"/>
      <c r="E9" s="142">
        <v>260.5</v>
      </c>
      <c r="F9" s="143"/>
      <c r="G9" s="20"/>
      <c r="H9" s="90"/>
      <c r="I9" s="234" t="s">
        <v>149</v>
      </c>
      <c r="J9" s="232"/>
      <c r="K9" s="123"/>
      <c r="L9" s="173">
        <v>-260.5</v>
      </c>
      <c r="M9" s="207"/>
    </row>
    <row r="10" spans="1:13" ht="45" customHeight="1" x14ac:dyDescent="0.25">
      <c r="A10" s="107" t="s">
        <v>105</v>
      </c>
      <c r="B10" s="121" t="s">
        <v>126</v>
      </c>
      <c r="C10" s="217"/>
      <c r="D10" s="144"/>
      <c r="E10" s="142">
        <v>345.9</v>
      </c>
      <c r="F10" s="145"/>
      <c r="G10" s="20"/>
      <c r="H10" s="90"/>
      <c r="I10" s="234" t="s">
        <v>149</v>
      </c>
      <c r="J10" s="232"/>
      <c r="K10" s="123"/>
      <c r="L10" s="173">
        <v>-345.9</v>
      </c>
      <c r="M10" s="208"/>
    </row>
    <row r="11" spans="1:13" ht="15.75" hidden="1" customHeight="1" x14ac:dyDescent="0.25">
      <c r="A11" s="139"/>
      <c r="B11" s="121"/>
      <c r="C11" s="140"/>
      <c r="D11" s="141"/>
      <c r="E11" s="142"/>
      <c r="F11" s="143"/>
      <c r="G11" s="20"/>
      <c r="H11" s="90"/>
      <c r="I11" s="234" t="s">
        <v>149</v>
      </c>
      <c r="J11" s="232"/>
      <c r="K11" s="123"/>
      <c r="L11" s="173"/>
      <c r="M11" s="124"/>
    </row>
    <row r="12" spans="1:13" ht="15.75" hidden="1" customHeight="1" x14ac:dyDescent="0.25">
      <c r="A12" s="139"/>
      <c r="B12" s="121"/>
      <c r="C12" s="140"/>
      <c r="D12" s="141"/>
      <c r="E12" s="142"/>
      <c r="F12" s="143"/>
      <c r="G12" s="20"/>
      <c r="H12" s="90"/>
      <c r="I12" s="234" t="s">
        <v>149</v>
      </c>
      <c r="J12" s="232"/>
      <c r="K12" s="123"/>
      <c r="L12" s="173"/>
      <c r="M12" s="124"/>
    </row>
    <row r="13" spans="1:13" ht="15.75" hidden="1" customHeight="1" x14ac:dyDescent="0.25">
      <c r="A13" s="139"/>
      <c r="B13" s="121"/>
      <c r="C13" s="140"/>
      <c r="D13" s="141"/>
      <c r="E13" s="142"/>
      <c r="F13" s="143"/>
      <c r="G13" s="20"/>
      <c r="H13" s="90"/>
      <c r="I13" s="234" t="s">
        <v>149</v>
      </c>
      <c r="J13" s="232"/>
      <c r="K13" s="123"/>
      <c r="L13" s="173"/>
      <c r="M13" s="124"/>
    </row>
    <row r="14" spans="1:13" ht="15.75" x14ac:dyDescent="0.25">
      <c r="A14" s="107" t="s">
        <v>127</v>
      </c>
      <c r="B14" s="121" t="s">
        <v>131</v>
      </c>
      <c r="C14" s="107" t="s">
        <v>117</v>
      </c>
      <c r="D14" s="146"/>
      <c r="E14" s="142">
        <v>11172.546990000001</v>
      </c>
      <c r="F14" s="147"/>
      <c r="G14" s="20"/>
      <c r="H14" s="90"/>
      <c r="I14" s="234" t="s">
        <v>149</v>
      </c>
      <c r="J14" s="232"/>
      <c r="K14" s="123"/>
      <c r="L14" s="173">
        <v>-11172.546990000001</v>
      </c>
      <c r="M14" s="124"/>
    </row>
    <row r="15" spans="1:13" ht="246.75" customHeight="1" x14ac:dyDescent="0.25">
      <c r="A15" s="107" t="s">
        <v>128</v>
      </c>
      <c r="B15" s="121" t="s">
        <v>131</v>
      </c>
      <c r="C15" s="107" t="s">
        <v>118</v>
      </c>
      <c r="D15" s="146"/>
      <c r="E15" s="142">
        <v>11459.0110948236</v>
      </c>
      <c r="F15" s="147"/>
      <c r="G15" s="20"/>
      <c r="H15" s="90"/>
      <c r="I15" s="234" t="s">
        <v>149</v>
      </c>
      <c r="J15" s="232"/>
      <c r="K15" s="123"/>
      <c r="L15" s="173">
        <v>-11459.0110948236</v>
      </c>
      <c r="M15" s="167" t="s">
        <v>144</v>
      </c>
    </row>
    <row r="16" spans="1:13" ht="180" x14ac:dyDescent="0.25">
      <c r="A16" s="107" t="s">
        <v>129</v>
      </c>
      <c r="B16" s="121" t="s">
        <v>131</v>
      </c>
      <c r="C16" s="107" t="s">
        <v>119</v>
      </c>
      <c r="D16" s="146"/>
      <c r="E16" s="142">
        <v>11832.231086182006</v>
      </c>
      <c r="F16" s="147"/>
      <c r="G16" s="20"/>
      <c r="H16" s="90"/>
      <c r="I16" s="234" t="s">
        <v>149</v>
      </c>
      <c r="J16" s="232"/>
      <c r="K16" s="123"/>
      <c r="L16" s="173">
        <v>-11832.231086182006</v>
      </c>
      <c r="M16" s="167" t="s">
        <v>148</v>
      </c>
    </row>
    <row r="17" spans="1:13" ht="172.5" customHeight="1" x14ac:dyDescent="0.25">
      <c r="A17" s="107" t="s">
        <v>130</v>
      </c>
      <c r="B17" s="121" t="s">
        <v>131</v>
      </c>
      <c r="C17" s="4" t="s">
        <v>120</v>
      </c>
      <c r="D17" s="141"/>
      <c r="E17" s="142">
        <v>12416.743301839399</v>
      </c>
      <c r="F17" s="143"/>
      <c r="G17" s="100"/>
      <c r="H17" s="100"/>
      <c r="I17" s="122"/>
      <c r="J17" s="108"/>
      <c r="K17" s="123"/>
      <c r="L17" s="173">
        <v>-12416.7433018394</v>
      </c>
      <c r="M17" s="167" t="s">
        <v>154</v>
      </c>
    </row>
    <row r="18" spans="1:13" ht="18" customHeight="1" x14ac:dyDescent="0.25">
      <c r="A18" s="225" t="s">
        <v>9</v>
      </c>
      <c r="B18" s="226"/>
      <c r="C18" s="226"/>
      <c r="D18" s="229">
        <f>E6+E7+E8+E9+E10+E14+E15+E16+E17</f>
        <v>57837.232472845004</v>
      </c>
      <c r="E18" s="229"/>
      <c r="F18" s="230"/>
      <c r="G18" s="102" t="s">
        <v>9</v>
      </c>
      <c r="H18" s="103"/>
      <c r="I18" s="232" t="s">
        <v>149</v>
      </c>
      <c r="J18" s="232"/>
      <c r="K18" s="233"/>
      <c r="L18" s="150">
        <f>L6+L7+L8+L9+L10++L14+L15+L16+L17</f>
        <v>-57837.232472845004</v>
      </c>
      <c r="M18" s="126"/>
    </row>
    <row r="19" spans="1:13" ht="15.75" customHeight="1" x14ac:dyDescent="0.25">
      <c r="A19" s="9"/>
      <c r="B19" s="9"/>
      <c r="C19" s="9"/>
      <c r="D19" s="9"/>
    </row>
    <row r="20" spans="1:13" ht="24.75" customHeight="1" x14ac:dyDescent="0.25">
      <c r="A20" s="212" t="s">
        <v>109</v>
      </c>
      <c r="B20" s="212"/>
      <c r="C20" s="212"/>
      <c r="D20" s="212"/>
      <c r="E20" s="212"/>
      <c r="F20" s="212"/>
    </row>
    <row r="21" spans="1:13" ht="15.75" customHeight="1" x14ac:dyDescent="0.25">
      <c r="A21" s="216" t="s">
        <v>133</v>
      </c>
      <c r="B21" s="209" t="s">
        <v>110</v>
      </c>
      <c r="C21" s="210"/>
      <c r="D21" s="210"/>
      <c r="E21" s="210"/>
      <c r="F21" s="211"/>
      <c r="G21" s="209" t="s">
        <v>111</v>
      </c>
      <c r="H21" s="210"/>
      <c r="I21" s="210"/>
      <c r="J21" s="210"/>
      <c r="K21" s="211"/>
      <c r="L21" s="205" t="s">
        <v>132</v>
      </c>
      <c r="M21" s="205" t="s">
        <v>135</v>
      </c>
    </row>
    <row r="22" spans="1:13" ht="69" customHeight="1" x14ac:dyDescent="0.25">
      <c r="A22" s="217"/>
      <c r="B22" s="4" t="s">
        <v>7</v>
      </c>
      <c r="C22" s="4" t="s">
        <v>0</v>
      </c>
      <c r="D22" s="205" t="s">
        <v>8</v>
      </c>
      <c r="E22" s="205"/>
      <c r="F22" s="205"/>
      <c r="G22" s="53" t="s">
        <v>7</v>
      </c>
      <c r="H22" s="53" t="s">
        <v>0</v>
      </c>
      <c r="I22" s="205" t="s">
        <v>112</v>
      </c>
      <c r="J22" s="205"/>
      <c r="K22" s="205"/>
      <c r="L22" s="205"/>
      <c r="M22" s="205"/>
    </row>
    <row r="23" spans="1:13" ht="15.75" x14ac:dyDescent="0.25">
      <c r="A23" s="4">
        <v>1</v>
      </c>
      <c r="B23" s="4">
        <v>2</v>
      </c>
      <c r="C23" s="4">
        <v>3</v>
      </c>
      <c r="D23" s="205">
        <v>4</v>
      </c>
      <c r="E23" s="205"/>
      <c r="F23" s="205"/>
      <c r="G23" s="53">
        <v>5</v>
      </c>
      <c r="H23" s="53">
        <f>G23+1</f>
        <v>6</v>
      </c>
      <c r="I23" s="218">
        <f>H23+1</f>
        <v>7</v>
      </c>
      <c r="J23" s="219"/>
      <c r="K23" s="220"/>
      <c r="L23" s="89">
        <f>I23+1</f>
        <v>8</v>
      </c>
      <c r="M23" s="89">
        <f>L23+1</f>
        <v>9</v>
      </c>
    </row>
    <row r="24" spans="1:13" ht="15.75" x14ac:dyDescent="0.25">
      <c r="A24" s="8" t="s">
        <v>4</v>
      </c>
      <c r="B24" s="18"/>
      <c r="C24" s="8"/>
      <c r="D24" s="224"/>
      <c r="E24" s="224"/>
      <c r="F24" s="224"/>
      <c r="G24" s="88"/>
      <c r="H24" s="88"/>
      <c r="I24" s="213"/>
      <c r="J24" s="214"/>
      <c r="K24" s="215"/>
      <c r="L24" s="124"/>
      <c r="M24" s="124"/>
    </row>
    <row r="25" spans="1:13" ht="15.75" customHeight="1" x14ac:dyDescent="0.25">
      <c r="A25" s="225" t="s">
        <v>9</v>
      </c>
      <c r="B25" s="226"/>
      <c r="C25" s="227"/>
      <c r="D25" s="224"/>
      <c r="E25" s="224"/>
      <c r="F25" s="224"/>
      <c r="G25" s="221" t="s">
        <v>9</v>
      </c>
      <c r="H25" s="222"/>
      <c r="I25" s="222"/>
      <c r="J25" s="222"/>
      <c r="K25" s="223"/>
      <c r="L25" s="124"/>
      <c r="M25" s="124"/>
    </row>
    <row r="26" spans="1:13" ht="18.75" customHeight="1" x14ac:dyDescent="0.25">
      <c r="A26" s="228" t="s">
        <v>30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</row>
    <row r="27" spans="1:13" ht="9.75" customHeight="1" x14ac:dyDescent="0.25">
      <c r="A27" s="9"/>
      <c r="B27" s="9"/>
      <c r="C27" s="9"/>
      <c r="D27" s="9"/>
    </row>
    <row r="28" spans="1:13" ht="27.75" customHeight="1" x14ac:dyDescent="0.25">
      <c r="A28" s="212" t="s">
        <v>114</v>
      </c>
      <c r="B28" s="212"/>
      <c r="C28" s="212"/>
      <c r="D28" s="212"/>
      <c r="E28" s="212"/>
      <c r="F28" s="212"/>
    </row>
    <row r="29" spans="1:13" ht="15.75" customHeight="1" x14ac:dyDescent="0.25">
      <c r="A29" s="216" t="s">
        <v>133</v>
      </c>
      <c r="B29" s="209" t="s">
        <v>110</v>
      </c>
      <c r="C29" s="210"/>
      <c r="D29" s="210"/>
      <c r="E29" s="210"/>
      <c r="F29" s="211"/>
      <c r="G29" s="209" t="s">
        <v>111</v>
      </c>
      <c r="H29" s="210"/>
      <c r="I29" s="210"/>
      <c r="J29" s="210"/>
      <c r="K29" s="211"/>
      <c r="L29" s="205" t="s">
        <v>132</v>
      </c>
      <c r="M29" s="205" t="s">
        <v>135</v>
      </c>
    </row>
    <row r="30" spans="1:13" ht="64.5" customHeight="1" x14ac:dyDescent="0.25">
      <c r="A30" s="217"/>
      <c r="B30" s="4" t="s">
        <v>7</v>
      </c>
      <c r="C30" s="4" t="s">
        <v>0</v>
      </c>
      <c r="D30" s="205" t="s">
        <v>8</v>
      </c>
      <c r="E30" s="205"/>
      <c r="F30" s="205"/>
      <c r="G30" s="53" t="s">
        <v>7</v>
      </c>
      <c r="H30" s="53" t="s">
        <v>0</v>
      </c>
      <c r="I30" s="205" t="s">
        <v>112</v>
      </c>
      <c r="J30" s="205"/>
      <c r="K30" s="205"/>
      <c r="L30" s="205"/>
      <c r="M30" s="205"/>
    </row>
    <row r="31" spans="1:13" ht="15.75" x14ac:dyDescent="0.25">
      <c r="A31" s="4">
        <v>1</v>
      </c>
      <c r="B31" s="4">
        <v>2</v>
      </c>
      <c r="C31" s="4">
        <v>3</v>
      </c>
      <c r="D31" s="205">
        <v>4</v>
      </c>
      <c r="E31" s="205"/>
      <c r="F31" s="205"/>
      <c r="G31" s="53">
        <v>5</v>
      </c>
      <c r="H31" s="53">
        <f>G31+1</f>
        <v>6</v>
      </c>
      <c r="I31" s="218">
        <f>H31+1</f>
        <v>7</v>
      </c>
      <c r="J31" s="219"/>
      <c r="K31" s="220"/>
      <c r="L31" s="89">
        <f>I31+1</f>
        <v>8</v>
      </c>
      <c r="M31" s="89">
        <f>L31+1</f>
        <v>9</v>
      </c>
    </row>
    <row r="32" spans="1:13" ht="15.75" x14ac:dyDescent="0.25">
      <c r="A32" s="19" t="s">
        <v>4</v>
      </c>
      <c r="B32" s="20"/>
      <c r="C32" s="19"/>
      <c r="D32" s="224"/>
      <c r="E32" s="224"/>
      <c r="F32" s="224"/>
      <c r="G32" s="88"/>
      <c r="H32" s="88"/>
      <c r="I32" s="213"/>
      <c r="J32" s="214"/>
      <c r="K32" s="215"/>
      <c r="L32" s="124"/>
      <c r="M32" s="124"/>
    </row>
    <row r="33" spans="1:13" ht="15.75" x14ac:dyDescent="0.25">
      <c r="A33" s="225" t="s">
        <v>9</v>
      </c>
      <c r="B33" s="226"/>
      <c r="C33" s="227"/>
      <c r="D33" s="224"/>
      <c r="E33" s="224"/>
      <c r="F33" s="224"/>
      <c r="G33" s="221" t="s">
        <v>9</v>
      </c>
      <c r="H33" s="222"/>
      <c r="I33" s="222"/>
      <c r="J33" s="222"/>
      <c r="K33" s="223"/>
      <c r="L33" s="124"/>
      <c r="M33" s="124"/>
    </row>
    <row r="34" spans="1:13" ht="18.75" customHeight="1" x14ac:dyDescent="0.25">
      <c r="A34" s="228" t="s">
        <v>29</v>
      </c>
      <c r="B34" s="228"/>
      <c r="C34" s="228"/>
      <c r="D34" s="228"/>
      <c r="E34" s="228"/>
      <c r="F34" s="228"/>
      <c r="G34" s="228"/>
      <c r="H34" s="228"/>
      <c r="I34" s="228"/>
      <c r="J34" s="228"/>
      <c r="K34" s="228"/>
    </row>
    <row r="35" spans="1:13" ht="9.75" customHeight="1" x14ac:dyDescent="0.25">
      <c r="A35" s="5"/>
      <c r="B35" s="6"/>
      <c r="C35" s="7"/>
      <c r="D35" s="7"/>
    </row>
  </sheetData>
  <mergeCells count="59">
    <mergeCell ref="I14:J14"/>
    <mergeCell ref="I15:J15"/>
    <mergeCell ref="I16:J16"/>
    <mergeCell ref="I9:J9"/>
    <mergeCell ref="I10:J10"/>
    <mergeCell ref="I11:J11"/>
    <mergeCell ref="I12:J12"/>
    <mergeCell ref="I13:J13"/>
    <mergeCell ref="A1:K1"/>
    <mergeCell ref="A2:F2"/>
    <mergeCell ref="A18:C18"/>
    <mergeCell ref="D18:F18"/>
    <mergeCell ref="D4:F4"/>
    <mergeCell ref="D5:F5"/>
    <mergeCell ref="C6:C10"/>
    <mergeCell ref="B3:F3"/>
    <mergeCell ref="A3:A4"/>
    <mergeCell ref="G3:K3"/>
    <mergeCell ref="I4:K4"/>
    <mergeCell ref="I5:K5"/>
    <mergeCell ref="I18:K18"/>
    <mergeCell ref="I6:J6"/>
    <mergeCell ref="I7:J7"/>
    <mergeCell ref="I8:J8"/>
    <mergeCell ref="A33:C33"/>
    <mergeCell ref="D32:F32"/>
    <mergeCell ref="D33:F33"/>
    <mergeCell ref="A34:K34"/>
    <mergeCell ref="G25:K25"/>
    <mergeCell ref="B29:F29"/>
    <mergeCell ref="A29:A30"/>
    <mergeCell ref="G29:K29"/>
    <mergeCell ref="I30:K30"/>
    <mergeCell ref="D25:F25"/>
    <mergeCell ref="D30:F30"/>
    <mergeCell ref="A25:C25"/>
    <mergeCell ref="A28:F28"/>
    <mergeCell ref="A26:K26"/>
    <mergeCell ref="I31:K31"/>
    <mergeCell ref="I32:K32"/>
    <mergeCell ref="G33:K33"/>
    <mergeCell ref="D31:F31"/>
    <mergeCell ref="D24:F24"/>
    <mergeCell ref="D22:F22"/>
    <mergeCell ref="D23:F23"/>
    <mergeCell ref="B21:F21"/>
    <mergeCell ref="A20:F20"/>
    <mergeCell ref="I24:K24"/>
    <mergeCell ref="A21:A22"/>
    <mergeCell ref="G21:K21"/>
    <mergeCell ref="I22:K22"/>
    <mergeCell ref="I23:K23"/>
    <mergeCell ref="L29:L30"/>
    <mergeCell ref="M29:M30"/>
    <mergeCell ref="L3:L4"/>
    <mergeCell ref="M3:M4"/>
    <mergeCell ref="L21:L22"/>
    <mergeCell ref="M21:M22"/>
    <mergeCell ref="M6:M10"/>
  </mergeCells>
  <phoneticPr fontId="1" type="noConversion"/>
  <printOptions horizontalCentered="1"/>
  <pageMargins left="0.39370078740157483" right="0.39370078740157483" top="1.1811023622047245" bottom="0.39370078740157483" header="0" footer="0"/>
  <pageSetup paperSize="9" scale="59" fitToHeight="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topLeftCell="B1" zoomScaleNormal="100" workbookViewId="0">
      <selection activeCell="N12" sqref="N12"/>
    </sheetView>
  </sheetViews>
  <sheetFormatPr defaultColWidth="9.140625" defaultRowHeight="15" x14ac:dyDescent="0.25"/>
  <cols>
    <col min="1" max="1" width="7" style="17" customWidth="1"/>
    <col min="2" max="2" width="41.5703125" style="17" customWidth="1"/>
    <col min="3" max="3" width="15.7109375" style="17" customWidth="1"/>
    <col min="4" max="8" width="14.7109375" style="17" customWidth="1"/>
    <col min="9" max="9" width="41.5703125" style="17" customWidth="1"/>
    <col min="10" max="10" width="17.7109375" style="17" customWidth="1"/>
    <col min="11" max="15" width="12.85546875" style="17" customWidth="1"/>
    <col min="16" max="16" width="12.5703125" style="17" customWidth="1"/>
    <col min="17" max="17" width="13.28515625" style="17" customWidth="1"/>
    <col min="18" max="16384" width="9.140625" style="17"/>
  </cols>
  <sheetData>
    <row r="1" spans="1:15" ht="24" customHeight="1" x14ac:dyDescent="0.25">
      <c r="A1" s="235" t="s">
        <v>10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</row>
    <row r="2" spans="1:15" ht="15.75" x14ac:dyDescent="0.25">
      <c r="A2" s="216" t="s">
        <v>133</v>
      </c>
      <c r="B2" s="209" t="s">
        <v>110</v>
      </c>
      <c r="C2" s="210"/>
      <c r="D2" s="210"/>
      <c r="E2" s="210"/>
      <c r="F2" s="210"/>
      <c r="G2" s="210"/>
      <c r="H2" s="211"/>
      <c r="I2" s="209" t="s">
        <v>111</v>
      </c>
      <c r="J2" s="210"/>
      <c r="K2" s="210"/>
      <c r="L2" s="210"/>
      <c r="M2" s="210"/>
      <c r="N2" s="210"/>
      <c r="O2" s="211"/>
    </row>
    <row r="3" spans="1:15" ht="36.75" customHeight="1" x14ac:dyDescent="0.25">
      <c r="A3" s="231"/>
      <c r="B3" s="216" t="s">
        <v>1</v>
      </c>
      <c r="C3" s="216" t="s">
        <v>11</v>
      </c>
      <c r="D3" s="205" t="s">
        <v>12</v>
      </c>
      <c r="E3" s="205"/>
      <c r="F3" s="205"/>
      <c r="G3" s="205"/>
      <c r="H3" s="205"/>
      <c r="I3" s="216" t="s">
        <v>1</v>
      </c>
      <c r="J3" s="216" t="s">
        <v>11</v>
      </c>
      <c r="K3" s="218" t="s">
        <v>12</v>
      </c>
      <c r="L3" s="219"/>
      <c r="M3" s="219"/>
      <c r="N3" s="219"/>
      <c r="O3" s="220"/>
    </row>
    <row r="4" spans="1:15" ht="21.75" customHeight="1" x14ac:dyDescent="0.25">
      <c r="A4" s="217"/>
      <c r="B4" s="217"/>
      <c r="C4" s="217"/>
      <c r="D4" s="107" t="s">
        <v>116</v>
      </c>
      <c r="E4" s="107" t="s">
        <v>117</v>
      </c>
      <c r="F4" s="107" t="s">
        <v>118</v>
      </c>
      <c r="G4" s="107" t="s">
        <v>119</v>
      </c>
      <c r="H4" s="107" t="s">
        <v>120</v>
      </c>
      <c r="I4" s="217"/>
      <c r="J4" s="217"/>
      <c r="K4" s="168" t="s">
        <v>116</v>
      </c>
      <c r="L4" s="168" t="s">
        <v>117</v>
      </c>
      <c r="M4" s="168" t="s">
        <v>118</v>
      </c>
      <c r="N4" s="169" t="s">
        <v>119</v>
      </c>
      <c r="O4" s="169" t="s">
        <v>120</v>
      </c>
    </row>
    <row r="5" spans="1:15" ht="15.75" x14ac:dyDescent="0.25">
      <c r="A5" s="107">
        <v>1</v>
      </c>
      <c r="B5" s="107">
        <v>2</v>
      </c>
      <c r="C5" s="107">
        <v>3</v>
      </c>
      <c r="D5" s="107">
        <v>4</v>
      </c>
      <c r="E5" s="107">
        <v>5</v>
      </c>
      <c r="F5" s="107">
        <v>6</v>
      </c>
      <c r="G5" s="107">
        <v>7</v>
      </c>
      <c r="H5" s="107">
        <v>8</v>
      </c>
      <c r="I5" s="89">
        <f>H5+1</f>
        <v>9</v>
      </c>
      <c r="J5" s="89">
        <f t="shared" ref="J5:O5" si="0">I5+1</f>
        <v>10</v>
      </c>
      <c r="K5" s="89">
        <f t="shared" si="0"/>
        <v>11</v>
      </c>
      <c r="L5" s="89">
        <f t="shared" si="0"/>
        <v>12</v>
      </c>
      <c r="M5" s="89">
        <f t="shared" si="0"/>
        <v>13</v>
      </c>
      <c r="N5" s="89">
        <f t="shared" si="0"/>
        <v>14</v>
      </c>
      <c r="O5" s="89">
        <f t="shared" si="0"/>
        <v>15</v>
      </c>
    </row>
    <row r="6" spans="1:15" s="99" customFormat="1" ht="20.25" customHeight="1" x14ac:dyDescent="0.2">
      <c r="A6" s="2" t="s">
        <v>4</v>
      </c>
      <c r="B6" s="21" t="s">
        <v>107</v>
      </c>
      <c r="C6" s="96" t="s">
        <v>2</v>
      </c>
      <c r="D6" s="97">
        <v>30600.76410971611</v>
      </c>
      <c r="E6" s="97">
        <v>34081.112633475241</v>
      </c>
      <c r="F6" s="97">
        <v>23781.737445381637</v>
      </c>
      <c r="G6" s="97">
        <v>35897.342060209819</v>
      </c>
      <c r="H6" s="97">
        <v>25407.059801405547</v>
      </c>
      <c r="I6" s="21" t="s">
        <v>107</v>
      </c>
      <c r="J6" s="90" t="s">
        <v>2</v>
      </c>
      <c r="K6" s="98">
        <v>6369.6218399999998</v>
      </c>
      <c r="L6" s="98">
        <v>20193.06336</v>
      </c>
      <c r="M6" s="98">
        <v>24381.480692000005</v>
      </c>
      <c r="N6" s="98">
        <v>19906.534716800001</v>
      </c>
      <c r="O6" s="98">
        <v>18461.178275599999</v>
      </c>
    </row>
  </sheetData>
  <mergeCells count="10">
    <mergeCell ref="D3:H3"/>
    <mergeCell ref="I3:I4"/>
    <mergeCell ref="J3:J4"/>
    <mergeCell ref="A1:O1"/>
    <mergeCell ref="A2:A4"/>
    <mergeCell ref="B2:H2"/>
    <mergeCell ref="B3:B4"/>
    <mergeCell ref="C3:C4"/>
    <mergeCell ref="I2:O2"/>
    <mergeCell ref="K3:O3"/>
  </mergeCells>
  <printOptions horizontalCentered="1"/>
  <pageMargins left="0.39370078740157483" right="0.39370078740157483" top="1.1811023622047245" bottom="0.39370078740157483" header="0.31496062992125984" footer="0.31496062992125984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W20"/>
  <sheetViews>
    <sheetView tabSelected="1" zoomScale="70" zoomScaleNormal="70" zoomScaleSheetLayoutView="55" workbookViewId="0">
      <pane xSplit="3" ySplit="4" topLeftCell="K11" activePane="bottomRight" state="frozen"/>
      <selection pane="topRight" activeCell="D1" sqref="D1"/>
      <selection pane="bottomLeft" activeCell="A5" sqref="A5"/>
      <selection pane="bottomRight" activeCell="V15" sqref="V15"/>
    </sheetView>
  </sheetViews>
  <sheetFormatPr defaultColWidth="9.140625" defaultRowHeight="15" x14ac:dyDescent="0.25"/>
  <cols>
    <col min="1" max="1" width="7" style="17" customWidth="1"/>
    <col min="2" max="2" width="34.7109375" style="17" customWidth="1"/>
    <col min="3" max="3" width="14.42578125" style="17" customWidth="1"/>
    <col min="4" max="5" width="14.7109375" style="17" customWidth="1"/>
    <col min="6" max="6" width="19.7109375" style="17" customWidth="1"/>
    <col min="7" max="7" width="63.42578125" style="17" customWidth="1"/>
    <col min="8" max="10" width="14.7109375" style="17" customWidth="1"/>
    <col min="11" max="11" width="46.42578125" style="17" customWidth="1"/>
    <col min="12" max="12" width="14.7109375" style="17" customWidth="1"/>
    <col min="13" max="14" width="14.5703125" style="17" customWidth="1"/>
    <col min="15" max="15" width="43.85546875" style="17" customWidth="1"/>
    <col min="16" max="17" width="14.7109375" style="17" customWidth="1"/>
    <col min="18" max="18" width="21.7109375" style="17" customWidth="1"/>
    <col min="19" max="19" width="36.140625" style="17" customWidth="1"/>
    <col min="20" max="21" width="14.7109375" style="17" customWidth="1"/>
    <col min="22" max="22" width="14.28515625" style="17" customWidth="1"/>
    <col min="23" max="23" width="27" style="17" customWidth="1"/>
    <col min="24" max="16384" width="9.140625" style="17"/>
  </cols>
  <sheetData>
    <row r="1" spans="1:23" ht="36" customHeight="1" x14ac:dyDescent="0.25">
      <c r="A1" s="245" t="s">
        <v>113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</row>
    <row r="2" spans="1:23" ht="22.5" customHeight="1" x14ac:dyDescent="0.25">
      <c r="A2" s="246" t="s">
        <v>133</v>
      </c>
      <c r="B2" s="246" t="s">
        <v>1</v>
      </c>
      <c r="C2" s="246" t="s">
        <v>11</v>
      </c>
      <c r="D2" s="242" t="s">
        <v>52</v>
      </c>
      <c r="E2" s="244"/>
      <c r="F2" s="216" t="s">
        <v>134</v>
      </c>
      <c r="G2" s="236" t="s">
        <v>135</v>
      </c>
      <c r="H2" s="242" t="s">
        <v>52</v>
      </c>
      <c r="I2" s="244"/>
      <c r="J2" s="216" t="s">
        <v>134</v>
      </c>
      <c r="K2" s="236" t="s">
        <v>135</v>
      </c>
      <c r="L2" s="242" t="s">
        <v>52</v>
      </c>
      <c r="M2" s="244"/>
      <c r="N2" s="216" t="s">
        <v>134</v>
      </c>
      <c r="O2" s="236" t="s">
        <v>135</v>
      </c>
      <c r="P2" s="242" t="s">
        <v>52</v>
      </c>
      <c r="Q2" s="244"/>
      <c r="R2" s="216" t="s">
        <v>134</v>
      </c>
      <c r="S2" s="236" t="s">
        <v>135</v>
      </c>
      <c r="T2" s="242" t="s">
        <v>52</v>
      </c>
      <c r="U2" s="244"/>
      <c r="V2" s="216" t="s">
        <v>134</v>
      </c>
      <c r="W2" s="236" t="s">
        <v>135</v>
      </c>
    </row>
    <row r="3" spans="1:23" ht="23.25" customHeight="1" x14ac:dyDescent="0.25">
      <c r="A3" s="247"/>
      <c r="B3" s="247"/>
      <c r="C3" s="247"/>
      <c r="D3" s="242" t="s">
        <v>116</v>
      </c>
      <c r="E3" s="243"/>
      <c r="F3" s="231"/>
      <c r="G3" s="237"/>
      <c r="H3" s="242" t="s">
        <v>117</v>
      </c>
      <c r="I3" s="243"/>
      <c r="J3" s="231"/>
      <c r="K3" s="237"/>
      <c r="L3" s="242" t="s">
        <v>118</v>
      </c>
      <c r="M3" s="243"/>
      <c r="N3" s="231"/>
      <c r="O3" s="237"/>
      <c r="P3" s="242" t="s">
        <v>119</v>
      </c>
      <c r="Q3" s="243"/>
      <c r="R3" s="231"/>
      <c r="S3" s="237"/>
      <c r="T3" s="242" t="s">
        <v>120</v>
      </c>
      <c r="U3" s="243"/>
      <c r="V3" s="231"/>
      <c r="W3" s="237"/>
    </row>
    <row r="4" spans="1:23" ht="21.75" customHeight="1" x14ac:dyDescent="0.25">
      <c r="A4" s="248"/>
      <c r="B4" s="248"/>
      <c r="C4" s="248"/>
      <c r="D4" s="54" t="s">
        <v>63</v>
      </c>
      <c r="E4" s="54" t="s">
        <v>64</v>
      </c>
      <c r="F4" s="217"/>
      <c r="G4" s="238"/>
      <c r="H4" s="161" t="s">
        <v>63</v>
      </c>
      <c r="I4" s="161" t="s">
        <v>64</v>
      </c>
      <c r="J4" s="217"/>
      <c r="K4" s="238"/>
      <c r="L4" s="104" t="s">
        <v>63</v>
      </c>
      <c r="M4" s="104" t="s">
        <v>64</v>
      </c>
      <c r="N4" s="217"/>
      <c r="O4" s="238"/>
      <c r="P4" s="109" t="s">
        <v>63</v>
      </c>
      <c r="Q4" s="109" t="s">
        <v>64</v>
      </c>
      <c r="R4" s="217"/>
      <c r="S4" s="238"/>
      <c r="T4" s="109" t="s">
        <v>63</v>
      </c>
      <c r="U4" s="109" t="s">
        <v>64</v>
      </c>
      <c r="V4" s="217"/>
      <c r="W4" s="238"/>
    </row>
    <row r="5" spans="1:23" ht="22.5" customHeight="1" x14ac:dyDescent="0.25">
      <c r="A5" s="43">
        <v>1</v>
      </c>
      <c r="B5" s="3">
        <v>2</v>
      </c>
      <c r="C5" s="3">
        <v>3</v>
      </c>
      <c r="D5" s="43">
        <v>4</v>
      </c>
      <c r="E5" s="54">
        <f>D5+1</f>
        <v>5</v>
      </c>
      <c r="F5" s="109">
        <v>6</v>
      </c>
      <c r="G5" s="109">
        <v>7</v>
      </c>
      <c r="H5" s="54">
        <v>8</v>
      </c>
      <c r="I5" s="91">
        <v>9</v>
      </c>
      <c r="J5" s="161">
        <v>10</v>
      </c>
      <c r="K5" s="161">
        <v>11</v>
      </c>
      <c r="L5" s="91">
        <v>12</v>
      </c>
      <c r="M5" s="104">
        <v>13</v>
      </c>
      <c r="N5" s="166">
        <v>14</v>
      </c>
      <c r="O5" s="166">
        <v>15</v>
      </c>
      <c r="P5" s="109">
        <v>16</v>
      </c>
      <c r="Q5" s="109">
        <v>17</v>
      </c>
      <c r="R5" s="170">
        <v>18</v>
      </c>
      <c r="S5" s="170">
        <v>19</v>
      </c>
      <c r="T5" s="109">
        <v>20</v>
      </c>
      <c r="U5" s="109">
        <v>21</v>
      </c>
      <c r="V5" s="172">
        <v>22</v>
      </c>
      <c r="W5" s="172">
        <v>23</v>
      </c>
    </row>
    <row r="6" spans="1:23" ht="21.75" customHeight="1" x14ac:dyDescent="0.25">
      <c r="A6" s="10" t="s">
        <v>32</v>
      </c>
      <c r="B6" s="239" t="s">
        <v>19</v>
      </c>
      <c r="C6" s="240"/>
      <c r="D6" s="240"/>
      <c r="E6" s="240"/>
      <c r="F6" s="240"/>
      <c r="G6" s="241"/>
      <c r="H6" s="138"/>
      <c r="I6" s="138"/>
      <c r="J6" s="138"/>
      <c r="K6" s="162"/>
      <c r="L6" s="138"/>
      <c r="M6" s="138"/>
      <c r="N6" s="138"/>
      <c r="O6" s="162"/>
      <c r="P6" s="125"/>
      <c r="Q6" s="125"/>
      <c r="R6" s="125"/>
      <c r="S6" s="126"/>
      <c r="T6" s="125"/>
      <c r="V6" s="125"/>
      <c r="W6" s="126"/>
    </row>
    <row r="7" spans="1:23" s="1" customFormat="1" ht="47.25" customHeight="1" x14ac:dyDescent="0.25">
      <c r="A7" s="24" t="s">
        <v>33</v>
      </c>
      <c r="B7" s="13" t="s">
        <v>21</v>
      </c>
      <c r="C7" s="22" t="s">
        <v>3</v>
      </c>
      <c r="D7" s="25">
        <f>D8/D9*100</f>
        <v>100</v>
      </c>
      <c r="E7" s="25">
        <f>E8/E9*100</f>
        <v>100</v>
      </c>
      <c r="F7" s="25">
        <f>E7-D7</f>
        <v>0</v>
      </c>
      <c r="G7" s="148"/>
      <c r="H7" s="25">
        <f>H8/H9*100</f>
        <v>100</v>
      </c>
      <c r="I7" s="25">
        <f>I8/I9*100</f>
        <v>100</v>
      </c>
      <c r="J7" s="25">
        <f>I7-H7</f>
        <v>0</v>
      </c>
      <c r="K7" s="148"/>
      <c r="L7" s="25">
        <f>L8/L9*100</f>
        <v>100</v>
      </c>
      <c r="M7" s="25">
        <f>M8/M9*100</f>
        <v>100</v>
      </c>
      <c r="N7" s="25">
        <f>M7-L7</f>
        <v>0</v>
      </c>
      <c r="O7" s="148"/>
      <c r="P7" s="25">
        <f>P8/P9*100</f>
        <v>100</v>
      </c>
      <c r="Q7" s="25">
        <f>Q8/Q9*100</f>
        <v>100</v>
      </c>
      <c r="R7" s="25">
        <f>Q7-P7</f>
        <v>0</v>
      </c>
      <c r="S7" s="25"/>
      <c r="T7" s="25">
        <f>T8/T9*100</f>
        <v>100</v>
      </c>
      <c r="U7" s="25">
        <f>U8/U9*100</f>
        <v>100</v>
      </c>
      <c r="V7" s="25">
        <f>U7-T7</f>
        <v>0</v>
      </c>
      <c r="W7" s="25"/>
    </row>
    <row r="8" spans="1:23" ht="149.25" customHeight="1" x14ac:dyDescent="0.25">
      <c r="A8" s="26" t="s">
        <v>13</v>
      </c>
      <c r="B8" s="149" t="s">
        <v>34</v>
      </c>
      <c r="C8" s="27" t="s">
        <v>35</v>
      </c>
      <c r="D8" s="151">
        <f>D9</f>
        <v>236.63885926033336</v>
      </c>
      <c r="E8" s="151">
        <f>E9</f>
        <v>220.160048714</v>
      </c>
      <c r="F8" s="151">
        <f t="shared" ref="F8:F20" si="0">E8-D8</f>
        <v>-16.478810546333364</v>
      </c>
      <c r="G8" s="154"/>
      <c r="H8" s="151">
        <v>236.63885926033336</v>
      </c>
      <c r="I8" s="28">
        <f>I9</f>
        <v>225.72023133800002</v>
      </c>
      <c r="J8" s="151">
        <f t="shared" ref="J8:J12" si="1">I8-H8</f>
        <v>-10.918627922333343</v>
      </c>
      <c r="K8" s="163" t="s">
        <v>142</v>
      </c>
      <c r="L8" s="151">
        <v>236.63885926033336</v>
      </c>
      <c r="M8" s="28">
        <f>M9</f>
        <v>231.02685847199999</v>
      </c>
      <c r="N8" s="151">
        <f t="shared" ref="N8:N12" si="2">M8-L8</f>
        <v>-5.6120007883333756</v>
      </c>
      <c r="O8" s="163" t="s">
        <v>145</v>
      </c>
      <c r="P8" s="28">
        <v>236.63885926033336</v>
      </c>
      <c r="Q8" s="28">
        <f>'[1]раздел 2'!S31/1000</f>
        <v>231.50886576000002</v>
      </c>
      <c r="R8" s="151">
        <f t="shared" ref="R8:R12" si="3">Q8-P8</f>
        <v>-5.1299935003333417</v>
      </c>
      <c r="S8" s="175" t="s">
        <v>150</v>
      </c>
      <c r="T8" s="28">
        <f>P8</f>
        <v>236.63885926033336</v>
      </c>
      <c r="U8" s="28">
        <v>234.69976877400001</v>
      </c>
      <c r="V8" s="151">
        <f t="shared" ref="V8:V12" si="4">U8-T8</f>
        <v>-1.939090486333356</v>
      </c>
      <c r="W8" s="175"/>
    </row>
    <row r="9" spans="1:23" ht="33" customHeight="1" x14ac:dyDescent="0.25">
      <c r="A9" s="26" t="s">
        <v>14</v>
      </c>
      <c r="B9" s="15" t="s">
        <v>36</v>
      </c>
      <c r="C9" s="27" t="s">
        <v>35</v>
      </c>
      <c r="D9" s="151">
        <v>236.63885926033336</v>
      </c>
      <c r="E9" s="151">
        <f>'раздел 2'!G9/1000</f>
        <v>220.160048714</v>
      </c>
      <c r="F9" s="151">
        <f t="shared" si="0"/>
        <v>-16.478810546333364</v>
      </c>
      <c r="G9" s="28"/>
      <c r="H9" s="151">
        <v>236.63885926033336</v>
      </c>
      <c r="I9" s="28">
        <f>'раздел 2'!K9/1000</f>
        <v>225.72023133800002</v>
      </c>
      <c r="J9" s="151">
        <f t="shared" si="1"/>
        <v>-10.918627922333343</v>
      </c>
      <c r="K9" s="28"/>
      <c r="L9" s="151">
        <v>236.63885926033336</v>
      </c>
      <c r="M9" s="28">
        <f>'[2]раздел 2'!O9/1000</f>
        <v>231.02685847199999</v>
      </c>
      <c r="N9" s="151">
        <f t="shared" si="2"/>
        <v>-5.6120007883333756</v>
      </c>
      <c r="O9" s="28"/>
      <c r="P9" s="28">
        <v>236.63885926033336</v>
      </c>
      <c r="Q9" s="28">
        <f>'[1]раздел 2'!S31/1000</f>
        <v>231.50886576000002</v>
      </c>
      <c r="R9" s="151">
        <f t="shared" si="3"/>
        <v>-5.1299935003333417</v>
      </c>
      <c r="S9" s="176"/>
      <c r="T9" s="28">
        <v>236.63885926033336</v>
      </c>
      <c r="U9" s="28">
        <v>234.69976877400001</v>
      </c>
      <c r="V9" s="151">
        <f t="shared" si="4"/>
        <v>-1.939090486333356</v>
      </c>
      <c r="W9" s="176"/>
    </row>
    <row r="10" spans="1:23" ht="85.5" customHeight="1" x14ac:dyDescent="0.25">
      <c r="A10" s="26" t="s">
        <v>37</v>
      </c>
      <c r="B10" s="15" t="s">
        <v>28</v>
      </c>
      <c r="C10" s="27" t="s">
        <v>3</v>
      </c>
      <c r="D10" s="29">
        <f>D11/D12*100</f>
        <v>0</v>
      </c>
      <c r="E10" s="29">
        <f>E11/E12*100</f>
        <v>100</v>
      </c>
      <c r="F10" s="151">
        <f t="shared" si="0"/>
        <v>100</v>
      </c>
      <c r="G10" s="159"/>
      <c r="H10" s="29">
        <f>H11/H12*100</f>
        <v>0</v>
      </c>
      <c r="I10" s="29">
        <f>I11/I12*100</f>
        <v>100</v>
      </c>
      <c r="J10" s="151">
        <f t="shared" si="1"/>
        <v>100</v>
      </c>
      <c r="K10" s="29"/>
      <c r="L10" s="29">
        <f>L11/L12*100</f>
        <v>0</v>
      </c>
      <c r="M10" s="29">
        <f>M11/M12*100</f>
        <v>100</v>
      </c>
      <c r="N10" s="151">
        <f t="shared" si="2"/>
        <v>100</v>
      </c>
      <c r="O10" s="29"/>
      <c r="P10" s="29">
        <f>P11/P12*100</f>
        <v>0</v>
      </c>
      <c r="Q10" s="29">
        <f>Q11/Q12*100</f>
        <v>100</v>
      </c>
      <c r="R10" s="151">
        <f t="shared" si="3"/>
        <v>100</v>
      </c>
      <c r="S10" s="177"/>
      <c r="T10" s="29">
        <f>T11/T12*100</f>
        <v>0</v>
      </c>
      <c r="U10" s="29">
        <f>U11/U12*100</f>
        <v>100</v>
      </c>
      <c r="V10" s="151">
        <f t="shared" si="4"/>
        <v>100</v>
      </c>
      <c r="W10" s="177"/>
    </row>
    <row r="11" spans="1:23" ht="99" customHeight="1" x14ac:dyDescent="0.25">
      <c r="A11" s="30" t="s">
        <v>15</v>
      </c>
      <c r="B11" s="15" t="s">
        <v>38</v>
      </c>
      <c r="C11" s="27" t="s">
        <v>39</v>
      </c>
      <c r="D11" s="41">
        <v>0</v>
      </c>
      <c r="E11" s="41">
        <v>28</v>
      </c>
      <c r="F11" s="151">
        <f t="shared" si="0"/>
        <v>28</v>
      </c>
      <c r="G11" s="160" t="s">
        <v>139</v>
      </c>
      <c r="H11" s="41">
        <v>0</v>
      </c>
      <c r="I11" s="41">
        <v>28</v>
      </c>
      <c r="J11" s="151">
        <f t="shared" si="1"/>
        <v>28</v>
      </c>
      <c r="K11" s="164" t="s">
        <v>139</v>
      </c>
      <c r="L11" s="41">
        <v>0</v>
      </c>
      <c r="M11" s="41">
        <v>28</v>
      </c>
      <c r="N11" s="151">
        <f t="shared" si="2"/>
        <v>28</v>
      </c>
      <c r="O11" s="164" t="s">
        <v>139</v>
      </c>
      <c r="P11" s="41">
        <v>0</v>
      </c>
      <c r="Q11" s="41">
        <v>28</v>
      </c>
      <c r="R11" s="151">
        <f t="shared" si="3"/>
        <v>28</v>
      </c>
      <c r="S11" s="178" t="s">
        <v>139</v>
      </c>
      <c r="T11" s="41">
        <v>0</v>
      </c>
      <c r="U11" s="249">
        <v>28</v>
      </c>
      <c r="V11" s="151">
        <f t="shared" si="4"/>
        <v>28</v>
      </c>
      <c r="W11" s="250" t="s">
        <v>139</v>
      </c>
    </row>
    <row r="12" spans="1:23" ht="16.5" customHeight="1" x14ac:dyDescent="0.25">
      <c r="A12" s="31" t="s">
        <v>40</v>
      </c>
      <c r="B12" s="129" t="s">
        <v>41</v>
      </c>
      <c r="C12" s="23" t="s">
        <v>39</v>
      </c>
      <c r="D12" s="152">
        <v>28</v>
      </c>
      <c r="E12" s="153">
        <v>28</v>
      </c>
      <c r="F12" s="105">
        <f t="shared" si="0"/>
        <v>0</v>
      </c>
      <c r="G12" s="42"/>
      <c r="H12" s="152">
        <v>28</v>
      </c>
      <c r="I12" s="42">
        <v>28</v>
      </c>
      <c r="J12" s="105">
        <f t="shared" si="1"/>
        <v>0</v>
      </c>
      <c r="K12" s="42"/>
      <c r="L12" s="152">
        <v>28</v>
      </c>
      <c r="M12" s="42">
        <v>28</v>
      </c>
      <c r="N12" s="105">
        <f t="shared" si="2"/>
        <v>0</v>
      </c>
      <c r="O12" s="42"/>
      <c r="P12" s="130">
        <v>28</v>
      </c>
      <c r="Q12" s="42">
        <f>Q11</f>
        <v>28</v>
      </c>
      <c r="R12" s="105">
        <f t="shared" si="3"/>
        <v>0</v>
      </c>
      <c r="S12" s="179"/>
      <c r="T12" s="130">
        <v>28</v>
      </c>
      <c r="U12" s="42">
        <v>28</v>
      </c>
      <c r="V12" s="105">
        <f t="shared" si="4"/>
        <v>0</v>
      </c>
      <c r="W12" s="179"/>
    </row>
    <row r="13" spans="1:23" ht="15.75" customHeight="1" x14ac:dyDescent="0.25">
      <c r="A13" s="11" t="s">
        <v>42</v>
      </c>
      <c r="B13" s="239" t="s">
        <v>22</v>
      </c>
      <c r="C13" s="240"/>
      <c r="D13" s="240"/>
      <c r="E13" s="240"/>
      <c r="F13" s="240"/>
      <c r="G13" s="241"/>
      <c r="H13" s="138"/>
      <c r="I13" s="138"/>
      <c r="J13" s="138"/>
      <c r="K13" s="162"/>
      <c r="L13" s="138"/>
      <c r="M13" s="138"/>
      <c r="N13" s="138"/>
      <c r="O13" s="162"/>
      <c r="P13" s="125"/>
      <c r="Q13" s="125"/>
      <c r="R13" s="125"/>
      <c r="S13" s="126"/>
      <c r="T13" s="125"/>
      <c r="V13" s="125"/>
      <c r="W13" s="126"/>
    </row>
    <row r="14" spans="1:23" ht="63" x14ac:dyDescent="0.25">
      <c r="A14" s="12">
        <v>1</v>
      </c>
      <c r="B14" s="134" t="s">
        <v>43</v>
      </c>
      <c r="C14" s="33" t="s">
        <v>18</v>
      </c>
      <c r="D14" s="131">
        <f>D15/D16</f>
        <v>0</v>
      </c>
      <c r="E14" s="131">
        <f>E15/E16</f>
        <v>0</v>
      </c>
      <c r="F14" s="25">
        <f t="shared" si="0"/>
        <v>0</v>
      </c>
      <c r="G14" s="39"/>
      <c r="H14" s="131">
        <f>H15/H16</f>
        <v>0</v>
      </c>
      <c r="I14" s="131">
        <f>I15/I16</f>
        <v>0</v>
      </c>
      <c r="J14" s="25">
        <f t="shared" ref="J14:J16" si="5">I14-H14</f>
        <v>0</v>
      </c>
      <c r="K14" s="39"/>
      <c r="L14" s="131">
        <f>L15/L16</f>
        <v>0</v>
      </c>
      <c r="M14" s="131">
        <f>M15/M16</f>
        <v>0</v>
      </c>
      <c r="N14" s="25">
        <f t="shared" ref="N14:N16" si="6">M14-L14</f>
        <v>0</v>
      </c>
      <c r="O14" s="39"/>
      <c r="P14" s="131">
        <f>P15/P16</f>
        <v>0</v>
      </c>
      <c r="Q14" s="131">
        <f>Q15/Q16</f>
        <v>0</v>
      </c>
      <c r="R14" s="25">
        <f t="shared" ref="R14:R16" si="7">Q14-P14</f>
        <v>0</v>
      </c>
      <c r="S14" s="180"/>
      <c r="T14" s="131">
        <f>T15/T16</f>
        <v>0</v>
      </c>
      <c r="U14" s="184">
        <f>U15/U16</f>
        <v>0</v>
      </c>
      <c r="V14" s="25">
        <f t="shared" ref="V14:V16" si="8">U14-T14</f>
        <v>0</v>
      </c>
      <c r="W14" s="180"/>
    </row>
    <row r="15" spans="1:23" ht="31.5" customHeight="1" x14ac:dyDescent="0.25">
      <c r="A15" s="16" t="s">
        <v>13</v>
      </c>
      <c r="B15" s="135" t="s">
        <v>44</v>
      </c>
      <c r="C15" s="35" t="s">
        <v>39</v>
      </c>
      <c r="D15" s="132">
        <v>0</v>
      </c>
      <c r="E15" s="35">
        <v>0</v>
      </c>
      <c r="F15" s="151">
        <f t="shared" si="0"/>
        <v>0</v>
      </c>
      <c r="G15" s="35"/>
      <c r="H15" s="132">
        <v>0</v>
      </c>
      <c r="I15" s="35">
        <v>0</v>
      </c>
      <c r="J15" s="151">
        <f t="shared" si="5"/>
        <v>0</v>
      </c>
      <c r="K15" s="35"/>
      <c r="L15" s="132">
        <v>0</v>
      </c>
      <c r="M15" s="35">
        <v>0</v>
      </c>
      <c r="N15" s="151">
        <f t="shared" si="6"/>
        <v>0</v>
      </c>
      <c r="O15" s="35"/>
      <c r="P15" s="132">
        <v>0</v>
      </c>
      <c r="Q15" s="35">
        <v>0</v>
      </c>
      <c r="R15" s="151">
        <f t="shared" si="7"/>
        <v>0</v>
      </c>
      <c r="S15" s="181"/>
      <c r="T15" s="185">
        <v>0</v>
      </c>
      <c r="U15" s="35">
        <v>0</v>
      </c>
      <c r="V15" s="151">
        <f t="shared" si="8"/>
        <v>0</v>
      </c>
      <c r="W15" s="181"/>
    </row>
    <row r="16" spans="1:23" ht="77.25" customHeight="1" x14ac:dyDescent="0.25">
      <c r="A16" s="14" t="s">
        <v>14</v>
      </c>
      <c r="B16" s="136" t="s">
        <v>45</v>
      </c>
      <c r="C16" s="37" t="s">
        <v>46</v>
      </c>
      <c r="D16" s="133">
        <v>7.7779999999999996</v>
      </c>
      <c r="E16" s="38">
        <v>7.7779999999999996</v>
      </c>
      <c r="F16" s="105">
        <f t="shared" si="0"/>
        <v>0</v>
      </c>
      <c r="G16" s="38"/>
      <c r="H16" s="133">
        <v>7.7779999999999996</v>
      </c>
      <c r="I16" s="38">
        <v>8.94</v>
      </c>
      <c r="J16" s="105">
        <f t="shared" si="5"/>
        <v>1.1619999999999999</v>
      </c>
      <c r="K16" s="38" t="s">
        <v>141</v>
      </c>
      <c r="L16" s="133">
        <v>7.7779999999999996</v>
      </c>
      <c r="M16" s="38">
        <v>8.94</v>
      </c>
      <c r="N16" s="105">
        <f t="shared" si="6"/>
        <v>1.1619999999999999</v>
      </c>
      <c r="O16" s="38" t="s">
        <v>141</v>
      </c>
      <c r="P16" s="133">
        <v>7.7779999999999996</v>
      </c>
      <c r="Q16" s="38">
        <v>8.94</v>
      </c>
      <c r="R16" s="105">
        <f t="shared" si="7"/>
        <v>1.1619999999999999</v>
      </c>
      <c r="S16" s="182" t="s">
        <v>141</v>
      </c>
      <c r="T16" s="186">
        <v>7.7779999999999996</v>
      </c>
      <c r="U16" s="38">
        <v>8.94</v>
      </c>
      <c r="V16" s="105">
        <f t="shared" si="8"/>
        <v>1.1619999999999999</v>
      </c>
      <c r="W16" s="182" t="s">
        <v>155</v>
      </c>
    </row>
    <row r="17" spans="1:23" ht="15.75" customHeight="1" x14ac:dyDescent="0.25">
      <c r="A17" s="10" t="s">
        <v>49</v>
      </c>
      <c r="B17" s="239" t="s">
        <v>23</v>
      </c>
      <c r="C17" s="240"/>
      <c r="D17" s="240"/>
      <c r="E17" s="240"/>
      <c r="F17" s="240"/>
      <c r="G17" s="241"/>
      <c r="H17" s="138"/>
      <c r="I17" s="138"/>
      <c r="J17" s="138"/>
      <c r="K17" s="162"/>
      <c r="L17" s="138"/>
      <c r="M17" s="138"/>
      <c r="N17" s="138"/>
      <c r="O17" s="162"/>
      <c r="P17" s="125"/>
      <c r="Q17" s="125"/>
      <c r="R17" s="125"/>
      <c r="S17" s="126"/>
      <c r="T17" s="125"/>
      <c r="V17" s="125"/>
      <c r="W17" s="126"/>
    </row>
    <row r="18" spans="1:23" ht="50.25" customHeight="1" x14ac:dyDescent="0.25">
      <c r="A18" s="12">
        <v>1</v>
      </c>
      <c r="B18" s="137" t="s">
        <v>20</v>
      </c>
      <c r="C18" s="27" t="s">
        <v>50</v>
      </c>
      <c r="D18" s="128">
        <f>D19/D20</f>
        <v>0.37431017716277915</v>
      </c>
      <c r="E18" s="40">
        <f t="shared" ref="E18" si="9">E19/E20</f>
        <v>0.24158788259124217</v>
      </c>
      <c r="F18" s="25">
        <f t="shared" si="0"/>
        <v>-0.13272229457153698</v>
      </c>
      <c r="G18" s="157"/>
      <c r="H18" s="128">
        <f>H19/H20</f>
        <v>0.37431017716277915</v>
      </c>
      <c r="I18" s="40">
        <f t="shared" ref="I18" si="10">I19/I20</f>
        <v>0.22720161013483037</v>
      </c>
      <c r="J18" s="25">
        <f t="shared" ref="J18:J20" si="11">I18-H18</f>
        <v>-0.14710856702794878</v>
      </c>
      <c r="K18" s="128"/>
      <c r="L18" s="128">
        <f>L19/L20</f>
        <v>0.37431017716277915</v>
      </c>
      <c r="M18" s="40">
        <f t="shared" ref="M18" si="12">M19/M20</f>
        <v>0.22882620812855461</v>
      </c>
      <c r="N18" s="25">
        <f t="shared" ref="N18:N20" si="13">M18-L18</f>
        <v>-0.14548396903422453</v>
      </c>
      <c r="O18" s="128"/>
      <c r="P18" s="128">
        <f>P19/P20</f>
        <v>0.37431017716277915</v>
      </c>
      <c r="Q18" s="40">
        <f t="shared" ref="Q18" si="14">Q19/Q20</f>
        <v>0.33795681968011376</v>
      </c>
      <c r="R18" s="25">
        <f t="shared" ref="R18:R20" si="15">Q18-P18</f>
        <v>-3.6353357482665383E-2</v>
      </c>
      <c r="S18" s="128"/>
      <c r="T18" s="128">
        <f>T19/T20</f>
        <v>0.37431017716277915</v>
      </c>
      <c r="U18" s="95">
        <f>U19/U20</f>
        <v>0.34870775726587078</v>
      </c>
      <c r="V18" s="25">
        <f>U18-T18</f>
        <v>-2.5602419896908368E-2</v>
      </c>
      <c r="W18" s="128"/>
    </row>
    <row r="19" spans="1:23" ht="99.75" customHeight="1" x14ac:dyDescent="0.25">
      <c r="A19" s="16" t="s">
        <v>13</v>
      </c>
      <c r="B19" s="34" t="s">
        <v>47</v>
      </c>
      <c r="C19" s="27" t="s">
        <v>51</v>
      </c>
      <c r="D19" s="29">
        <v>88.576333333333338</v>
      </c>
      <c r="E19" s="29">
        <f>218.421-165.233</f>
        <v>53.187999999999988</v>
      </c>
      <c r="F19" s="151">
        <f t="shared" si="0"/>
        <v>-35.38833333333335</v>
      </c>
      <c r="G19" s="158" t="s">
        <v>138</v>
      </c>
      <c r="H19" s="29">
        <v>88.576333333333338</v>
      </c>
      <c r="I19" s="29">
        <v>51.283999999999999</v>
      </c>
      <c r="J19" s="151">
        <f t="shared" si="11"/>
        <v>-37.292333333333339</v>
      </c>
      <c r="K19" s="165" t="s">
        <v>143</v>
      </c>
      <c r="L19" s="29">
        <v>88.576333333333338</v>
      </c>
      <c r="M19" s="29">
        <v>52.865000000000002</v>
      </c>
      <c r="N19" s="151">
        <f t="shared" si="13"/>
        <v>-35.711333333333336</v>
      </c>
      <c r="O19" s="165" t="s">
        <v>146</v>
      </c>
      <c r="P19" s="29">
        <v>88.576333333333338</v>
      </c>
      <c r="Q19" s="29">
        <v>78.239999999999995</v>
      </c>
      <c r="R19" s="151">
        <f t="shared" si="15"/>
        <v>-10.336333333333343</v>
      </c>
      <c r="S19" s="183" t="s">
        <v>151</v>
      </c>
      <c r="T19" s="29">
        <v>88.576333333333338</v>
      </c>
      <c r="U19" s="29">
        <v>81.841629999999995</v>
      </c>
      <c r="V19" s="151">
        <f t="shared" ref="V19:V20" si="16">U19-T19</f>
        <v>-6.7347033333333428</v>
      </c>
      <c r="W19" s="183"/>
    </row>
    <row r="20" spans="1:23" ht="21.75" customHeight="1" x14ac:dyDescent="0.25">
      <c r="A20" s="14" t="s">
        <v>14</v>
      </c>
      <c r="B20" s="36" t="s">
        <v>48</v>
      </c>
      <c r="C20" s="23" t="s">
        <v>35</v>
      </c>
      <c r="D20" s="32">
        <v>236.63885926033336</v>
      </c>
      <c r="E20" s="106">
        <v>220.160048714</v>
      </c>
      <c r="F20" s="105">
        <f t="shared" si="0"/>
        <v>-16.478810546333364</v>
      </c>
      <c r="G20" s="32"/>
      <c r="H20" s="32">
        <v>236.63885926033336</v>
      </c>
      <c r="I20" s="106">
        <v>225.72023133800002</v>
      </c>
      <c r="J20" s="105">
        <f t="shared" si="11"/>
        <v>-10.918627922333343</v>
      </c>
      <c r="K20" s="32"/>
      <c r="L20" s="32">
        <v>236.63885926033336</v>
      </c>
      <c r="M20" s="106">
        <f>[2]Певек!E14/1000</f>
        <v>231.02685847199999</v>
      </c>
      <c r="N20" s="105">
        <f t="shared" si="13"/>
        <v>-5.6120007883333756</v>
      </c>
      <c r="O20" s="32"/>
      <c r="P20" s="32">
        <v>236.63885926033336</v>
      </c>
      <c r="Q20" s="106">
        <f>Q8</f>
        <v>231.50886576000002</v>
      </c>
      <c r="R20" s="105">
        <f t="shared" si="15"/>
        <v>-5.1299935003333417</v>
      </c>
      <c r="S20" s="174"/>
      <c r="T20" s="32">
        <v>236.63885926033336</v>
      </c>
      <c r="U20" s="106">
        <v>234.69976877400001</v>
      </c>
      <c r="V20" s="105">
        <f t="shared" si="16"/>
        <v>-1.939090486333356</v>
      </c>
      <c r="W20" s="174"/>
    </row>
  </sheetData>
  <mergeCells count="27">
    <mergeCell ref="A1:L1"/>
    <mergeCell ref="D3:E3"/>
    <mergeCell ref="A2:A4"/>
    <mergeCell ref="B2:B4"/>
    <mergeCell ref="C2:C4"/>
    <mergeCell ref="H3:I3"/>
    <mergeCell ref="L3:M3"/>
    <mergeCell ref="D2:E2"/>
    <mergeCell ref="H2:I2"/>
    <mergeCell ref="J2:J4"/>
    <mergeCell ref="K2:K4"/>
    <mergeCell ref="L2:M2"/>
    <mergeCell ref="V2:V4"/>
    <mergeCell ref="W2:W4"/>
    <mergeCell ref="B17:G17"/>
    <mergeCell ref="P3:Q3"/>
    <mergeCell ref="T3:U3"/>
    <mergeCell ref="B6:G6"/>
    <mergeCell ref="B13:G13"/>
    <mergeCell ref="F2:F4"/>
    <mergeCell ref="G2:G4"/>
    <mergeCell ref="N2:N4"/>
    <mergeCell ref="O2:O4"/>
    <mergeCell ref="R2:R4"/>
    <mergeCell ref="S2:S4"/>
    <mergeCell ref="P2:Q2"/>
    <mergeCell ref="T2:U2"/>
  </mergeCells>
  <printOptions horizontalCentered="1"/>
  <pageMargins left="1.1811023622047245" right="0.39370078740157483" top="0.39370078740157483" bottom="0.39370078740157483" header="0" footer="0"/>
  <pageSetup paperSize="9" scale="1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раздел 1</vt:lpstr>
      <vt:lpstr>раздел 2</vt:lpstr>
      <vt:lpstr>раздел 3</vt:lpstr>
      <vt:lpstr>раздел 4</vt:lpstr>
      <vt:lpstr>раздел 5</vt:lpstr>
      <vt:lpstr>'раздел 3'!Область_печати</vt:lpstr>
      <vt:lpstr>'раздел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2021-03-19T09:03:05Z</cp:lastPrinted>
  <dcterms:created xsi:type="dcterms:W3CDTF">1996-10-08T23:32:33Z</dcterms:created>
  <dcterms:modified xsi:type="dcterms:W3CDTF">2024-05-27T22:25:31Z</dcterms:modified>
</cp:coreProperties>
</file>