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317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1">'раздел 2'!$A$1:$S$37</definedName>
    <definedName name="_xlnm.Print_Area" localSheetId="3">'раздел 4'!$A$1:$O$6</definedName>
    <definedName name="_xlnm.Print_Area" localSheetId="4">'раздел 5'!$A$1:$K$20</definedName>
  </definedNames>
  <calcPr fullCalcOnLoad="1"/>
</workbook>
</file>

<file path=xl/sharedStrings.xml><?xml version="1.0" encoding="utf-8"?>
<sst xmlns="http://schemas.openxmlformats.org/spreadsheetml/2006/main" count="283" uniqueCount="136">
  <si>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</si>
  <si>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</si>
  <si>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</si>
  <si>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</si>
  <si>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</si>
  <si>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</si>
  <si>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</si>
  <si>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</si>
  <si>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</si>
  <si>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</si>
  <si>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</si>
  <si>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</si>
  <si>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</si>
  <si>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</si>
  <si>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</si>
  <si>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</si>
  <si>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2.1</t>
  </si>
  <si>
    <t>ед./км</t>
  </si>
  <si>
    <t>Показатели надежности и бесперебойности водоснабжения</t>
  </si>
  <si>
    <t>общее количество отобранных проб</t>
  </si>
  <si>
    <t>ед.</t>
  </si>
  <si>
    <t>I</t>
  </si>
  <si>
    <t>2.2</t>
  </si>
  <si>
    <t>1</t>
  </si>
  <si>
    <t>2</t>
  </si>
  <si>
    <t>II</t>
  </si>
  <si>
    <t>протяженность водопроводной сети</t>
  </si>
  <si>
    <t>км</t>
  </si>
  <si>
    <t>III</t>
  </si>
  <si>
    <t>куб.м</t>
  </si>
  <si>
    <t>тыс.куб.м</t>
  </si>
  <si>
    <t>№    п/п</t>
  </si>
  <si>
    <t xml:space="preserve">Наименование показателей   </t>
  </si>
  <si>
    <t>Единицы измерения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</si>
  <si>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</si>
  <si>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</si>
  <si>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</si>
  <si>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</si>
  <si>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</si>
  <si>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</si>
  <si>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</si>
  <si>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</si>
  <si>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</si>
  <si>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Значение показателя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</si>
  <si>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</si>
  <si>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</si>
  <si>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</si>
  <si>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</si>
  <si>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</si>
  <si>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</si>
  <si>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</si>
  <si>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</si>
  <si>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</si>
  <si>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</si>
  <si>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</si>
  <si>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</si>
  <si>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</si>
  <si>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</si>
  <si>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участок Билибино</t>
  </si>
  <si>
    <t>план</t>
  </si>
  <si>
    <t>факт</t>
  </si>
  <si>
    <t>год</t>
  </si>
  <si>
    <t>1 полугодие</t>
  </si>
  <si>
    <t>2 полугодие</t>
  </si>
  <si>
    <t>Показатели производственной деятельности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</si>
  <si>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</si>
  <si>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</rPr>
      <t>мы горячего водоснабжения*</t>
    </r>
  </si>
  <si>
    <t>Средства на реализацию мероприятия, тыс.руб.</t>
  </si>
  <si>
    <t>3.2. Мероприятия, направленные на улучшение качества горячей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</si>
  <si>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</si>
  <si>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ПЛАН</t>
  </si>
  <si>
    <t>ФАКТ</t>
  </si>
  <si>
    <t>Раздел 2. Баланс водоснабжения (горячая вода (горячее водоснабжение))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</si>
  <si>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</si>
  <si>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</si>
  <si>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</si>
  <si>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</si>
  <si>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</si>
  <si>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</si>
  <si>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</si>
  <si>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3.1.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</si>
  <si>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</si>
  <si>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</si>
  <si>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</si>
  <si>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</si>
  <si>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</si>
  <si>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</si>
  <si>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Объем выработки горячей воды</t>
  </si>
  <si>
    <t>2.</t>
  </si>
  <si>
    <t>Объем воды, используемой на собственные нужды</t>
  </si>
  <si>
    <t>то же (в % от объема выработки  воды)</t>
  </si>
  <si>
    <t>3.</t>
  </si>
  <si>
    <t>Принято горячей воды со стороны (всего), в.т.ч.</t>
  </si>
  <si>
    <t>*</t>
  </si>
  <si>
    <t>4.</t>
  </si>
  <si>
    <t>Объем тепловой энергии, затраченный на производство горячей воды</t>
  </si>
  <si>
    <t>5.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</si>
  <si>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</si>
  <si>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</si>
  <si>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</si>
  <si>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</si>
  <si>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</si>
  <si>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</si>
  <si>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7.</t>
  </si>
  <si>
    <t>Уровень потерь к объему отпущенной горячей воды в сеть</t>
  </si>
  <si>
    <t>8.</t>
  </si>
  <si>
    <t>Неучтенные расходы</t>
  </si>
  <si>
    <t>9.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</si>
  <si>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</si>
  <si>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</si>
  <si>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</si>
  <si>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</si>
  <si>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</si>
  <si>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</si>
  <si>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</si>
  <si>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</si>
  <si>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</si>
  <si>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</si>
  <si>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</si>
  <si>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</si>
  <si>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</si>
  <si>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</si>
  <si>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показатель надежности и бесперебойности централизованной системы горячего водоснабжения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</si>
  <si>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</si>
  <si>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Отклонение 
(- не использовано, + перерасход)</t>
  </si>
  <si>
    <t>Причины отклонения</t>
  </si>
  <si>
    <t xml:space="preserve">Отклонение </t>
  </si>
  <si>
    <t>(должность)</t>
  </si>
  <si>
    <t>(ФИО, подпись)</t>
  </si>
  <si>
    <t>снижение объемов подогреваемой воды</t>
  </si>
  <si>
    <t>снижение объемов водопотребления</t>
  </si>
  <si>
    <t xml:space="preserve">Отсутствие поверенных приборов учета на местах отбора проб. </t>
  </si>
  <si>
    <t>по результатам инвентаризации, выведены из эксплуатации (акты прилагаются)</t>
  </si>
  <si>
    <t>Руководитель организации</t>
  </si>
  <si>
    <t>С.И. Брычаев</t>
  </si>
  <si>
    <t>в сфере водоснабжения (горячее водоснабжение) за 2019-2021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</si>
</sst>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#,##0.0"/>
    <numFmt numFmtId="185" formatCode="#,##0.000"/>
    <numFmt numFmtId="186" formatCode="#,##0.000000"/>
    <numFmt numFmtId="187" formatCode="#,##0.0000"/>
    <numFmt numFmtId="188" formatCode="0.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182" fontId="3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182" fontId="7" fillId="32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0" fillId="0" borderId="0" xfId="57" applyFont="1">
      <alignment/>
      <protection/>
    </xf>
    <xf numFmtId="0" fontId="7" fillId="0" borderId="11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8" fillId="0" borderId="0" xfId="57" applyFont="1">
      <alignment/>
      <protection/>
    </xf>
    <xf numFmtId="0" fontId="3" fillId="0" borderId="0" xfId="53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3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11" xfId="53" applyFont="1" applyBorder="1" applyAlignment="1">
      <alignment vertical="center" wrapText="1"/>
      <protection/>
    </xf>
    <xf numFmtId="184" fontId="4" fillId="0" borderId="11" xfId="53" applyNumberFormat="1" applyFont="1" applyBorder="1" applyAlignment="1">
      <alignment horizontal="center" vertical="center" wrapText="1"/>
      <protection/>
    </xf>
    <xf numFmtId="182" fontId="4" fillId="0" borderId="11" xfId="53" applyNumberFormat="1" applyFont="1" applyBorder="1" applyAlignment="1">
      <alignment vertical="center" wrapText="1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49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49" fontId="12" fillId="0" borderId="18" xfId="53" applyNumberFormat="1" applyFont="1" applyBorder="1" applyAlignment="1">
      <alignment horizontal="center" vertical="center" wrapText="1"/>
      <protection/>
    </xf>
    <xf numFmtId="0" fontId="9" fillId="32" borderId="19" xfId="53" applyFont="1" applyFill="1" applyBorder="1" applyAlignment="1">
      <alignment wrapText="1"/>
      <protection/>
    </xf>
    <xf numFmtId="0" fontId="9" fillId="0" borderId="20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32" borderId="19" xfId="53" applyFont="1" applyFill="1" applyBorder="1" applyAlignment="1">
      <alignment horizontal="left" wrapText="1"/>
      <protection/>
    </xf>
    <xf numFmtId="0" fontId="9" fillId="0" borderId="19" xfId="53" applyFont="1" applyBorder="1" applyAlignment="1">
      <alignment horizontal="left" wrapText="1"/>
      <protection/>
    </xf>
    <xf numFmtId="0" fontId="12" fillId="0" borderId="19" xfId="53" applyFont="1" applyBorder="1" applyAlignment="1">
      <alignment wrapText="1"/>
      <protection/>
    </xf>
    <xf numFmtId="0" fontId="12" fillId="0" borderId="19" xfId="53" applyFont="1" applyBorder="1" applyAlignment="1">
      <alignment horizontal="center"/>
      <protection/>
    </xf>
    <xf numFmtId="0" fontId="12" fillId="32" borderId="19" xfId="53" applyFont="1" applyFill="1" applyBorder="1" applyAlignment="1">
      <alignment wrapText="1"/>
      <protection/>
    </xf>
    <xf numFmtId="49" fontId="9" fillId="0" borderId="19" xfId="53" applyNumberFormat="1" applyFont="1" applyBorder="1" applyAlignment="1">
      <alignment horizontal="center"/>
      <protection/>
    </xf>
    <xf numFmtId="0" fontId="12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3"/>
    </xf>
    <xf numFmtId="0" fontId="9" fillId="0" borderId="10" xfId="53" applyFont="1" applyBorder="1" applyAlignment="1">
      <alignment horizontal="center"/>
      <protection/>
    </xf>
    <xf numFmtId="0" fontId="9" fillId="32" borderId="10" xfId="53" applyFont="1" applyFill="1" applyBorder="1" applyAlignment="1">
      <alignment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/>
    </xf>
    <xf numFmtId="184" fontId="12" fillId="0" borderId="15" xfId="0" applyNumberFormat="1" applyFont="1" applyBorder="1" applyAlignment="1">
      <alignment horizontal="center" vertical="center" wrapText="1"/>
    </xf>
    <xf numFmtId="184" fontId="12" fillId="0" borderId="23" xfId="0" applyNumberFormat="1" applyFont="1" applyBorder="1" applyAlignment="1">
      <alignment horizontal="center" vertical="center" wrapText="1"/>
    </xf>
    <xf numFmtId="184" fontId="12" fillId="0" borderId="24" xfId="0" applyNumberFormat="1" applyFont="1" applyBorder="1" applyAlignment="1">
      <alignment horizontal="center" vertical="center" wrapText="1"/>
    </xf>
    <xf numFmtId="184" fontId="9" fillId="0" borderId="19" xfId="53" applyNumberFormat="1" applyFont="1" applyBorder="1" applyAlignment="1">
      <alignment horizontal="center" vertical="center" wrapText="1"/>
      <protection/>
    </xf>
    <xf numFmtId="184" fontId="9" fillId="32" borderId="25" xfId="0" applyNumberFormat="1" applyFont="1" applyFill="1" applyBorder="1" applyAlignment="1">
      <alignment/>
    </xf>
    <xf numFmtId="184" fontId="9" fillId="32" borderId="26" xfId="0" applyNumberFormat="1" applyFont="1" applyFill="1" applyBorder="1" applyAlignment="1">
      <alignment/>
    </xf>
    <xf numFmtId="184" fontId="9" fillId="32" borderId="18" xfId="0" applyNumberFormat="1" applyFont="1" applyFill="1" applyBorder="1" applyAlignment="1">
      <alignment/>
    </xf>
    <xf numFmtId="184" fontId="9" fillId="0" borderId="19" xfId="0" applyNumberFormat="1" applyFont="1" applyBorder="1" applyAlignment="1">
      <alignment horizontal="center" vertical="center" wrapText="1"/>
    </xf>
    <xf numFmtId="184" fontId="9" fillId="0" borderId="25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center" vertical="center" wrapText="1"/>
    </xf>
    <xf numFmtId="184" fontId="9" fillId="0" borderId="25" xfId="0" applyNumberFormat="1" applyFont="1" applyBorder="1" applyAlignment="1">
      <alignment/>
    </xf>
    <xf numFmtId="184" fontId="9" fillId="0" borderId="26" xfId="0" applyNumberFormat="1" applyFont="1" applyBorder="1" applyAlignment="1">
      <alignment/>
    </xf>
    <xf numFmtId="184" fontId="9" fillId="0" borderId="18" xfId="0" applyNumberFormat="1" applyFont="1" applyBorder="1" applyAlignment="1">
      <alignment/>
    </xf>
    <xf numFmtId="184" fontId="9" fillId="0" borderId="19" xfId="53" applyNumberFormat="1" applyFont="1" applyBorder="1" applyAlignment="1">
      <alignment horizontal="center"/>
      <protection/>
    </xf>
    <xf numFmtId="184" fontId="9" fillId="0" borderId="25" xfId="0" applyNumberFormat="1" applyFont="1" applyBorder="1" applyAlignment="1">
      <alignment horizontal="center"/>
    </xf>
    <xf numFmtId="184" fontId="9" fillId="0" borderId="26" xfId="0" applyNumberFormat="1" applyFont="1" applyBorder="1" applyAlignment="1">
      <alignment horizontal="center"/>
    </xf>
    <xf numFmtId="184" fontId="9" fillId="0" borderId="18" xfId="0" applyNumberFormat="1" applyFont="1" applyBorder="1" applyAlignment="1">
      <alignment horizontal="center"/>
    </xf>
    <xf numFmtId="184" fontId="12" fillId="0" borderId="19" xfId="53" applyNumberFormat="1" applyFont="1" applyBorder="1" applyAlignment="1">
      <alignment horizontal="center"/>
      <protection/>
    </xf>
    <xf numFmtId="184" fontId="12" fillId="0" borderId="25" xfId="53" applyNumberFormat="1" applyFont="1" applyBorder="1" applyAlignment="1">
      <alignment horizontal="center"/>
      <protection/>
    </xf>
    <xf numFmtId="184" fontId="12" fillId="0" borderId="26" xfId="53" applyNumberFormat="1" applyFont="1" applyBorder="1" applyAlignment="1">
      <alignment horizontal="center"/>
      <protection/>
    </xf>
    <xf numFmtId="184" fontId="12" fillId="0" borderId="18" xfId="53" applyNumberFormat="1" applyFont="1" applyBorder="1" applyAlignment="1">
      <alignment horizontal="center"/>
      <protection/>
    </xf>
    <xf numFmtId="184" fontId="9" fillId="32" borderId="25" xfId="0" applyNumberFormat="1" applyFont="1" applyFill="1" applyBorder="1" applyAlignment="1">
      <alignment horizontal="center"/>
    </xf>
    <xf numFmtId="184" fontId="9" fillId="32" borderId="26" xfId="0" applyNumberFormat="1" applyFont="1" applyFill="1" applyBorder="1" applyAlignment="1">
      <alignment horizontal="center"/>
    </xf>
    <xf numFmtId="184" fontId="9" fillId="32" borderId="18" xfId="0" applyNumberFormat="1" applyFont="1" applyFill="1" applyBorder="1" applyAlignment="1">
      <alignment horizontal="center"/>
    </xf>
    <xf numFmtId="184" fontId="9" fillId="0" borderId="18" xfId="0" applyNumberFormat="1" applyFont="1" applyBorder="1" applyAlignment="1">
      <alignment horizontal="center" vertical="top" wrapText="1"/>
    </xf>
    <xf numFmtId="184" fontId="9" fillId="0" borderId="27" xfId="0" applyNumberFormat="1" applyFont="1" applyBorder="1" applyAlignment="1">
      <alignment/>
    </xf>
    <xf numFmtId="184" fontId="9" fillId="0" borderId="28" xfId="0" applyNumberFormat="1" applyFont="1" applyBorder="1" applyAlignment="1">
      <alignment/>
    </xf>
    <xf numFmtId="184" fontId="9" fillId="0" borderId="29" xfId="0" applyNumberFormat="1" applyFont="1" applyBorder="1" applyAlignment="1">
      <alignment/>
    </xf>
    <xf numFmtId="184" fontId="12" fillId="0" borderId="16" xfId="0" applyNumberFormat="1" applyFont="1" applyBorder="1" applyAlignment="1">
      <alignment horizontal="center" vertical="center" wrapText="1"/>
    </xf>
    <xf numFmtId="184" fontId="9" fillId="0" borderId="19" xfId="0" applyNumberFormat="1" applyFont="1" applyBorder="1" applyAlignment="1">
      <alignment horizontal="center"/>
    </xf>
    <xf numFmtId="184" fontId="9" fillId="0" borderId="10" xfId="53" applyNumberFormat="1" applyFont="1" applyBorder="1" applyAlignment="1">
      <alignment horizontal="center" vertical="center" wrapText="1"/>
      <protection/>
    </xf>
    <xf numFmtId="184" fontId="12" fillId="0" borderId="19" xfId="0" applyNumberFormat="1" applyFont="1" applyBorder="1" applyAlignment="1">
      <alignment horizontal="center"/>
    </xf>
    <xf numFmtId="184" fontId="12" fillId="0" borderId="25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18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0" xfId="53" applyFont="1" applyBorder="1" applyAlignment="1">
      <alignment wrapText="1"/>
      <protection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0" xfId="57" applyFont="1" applyAlignment="1">
      <alignment horizontal="center"/>
      <protection/>
    </xf>
    <xf numFmtId="184" fontId="7" fillId="32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vertical="center" wrapText="1" shrinkToFit="1"/>
    </xf>
    <xf numFmtId="0" fontId="3" fillId="0" borderId="31" xfId="0" applyFont="1" applyFill="1" applyBorder="1" applyAlignment="1">
      <alignment vertical="center" wrapText="1" shrinkToFit="1"/>
    </xf>
    <xf numFmtId="0" fontId="12" fillId="0" borderId="32" xfId="53" applyFont="1" applyFill="1" applyBorder="1" applyAlignment="1">
      <alignment vertical="center" wrapText="1"/>
      <protection/>
    </xf>
    <xf numFmtId="0" fontId="12" fillId="0" borderId="31" xfId="53" applyFont="1" applyFill="1" applyBorder="1" applyAlignment="1">
      <alignment vertical="center" wrapText="1"/>
      <protection/>
    </xf>
    <xf numFmtId="0" fontId="3" fillId="0" borderId="32" xfId="53" applyFont="1" applyBorder="1" applyAlignment="1">
      <alignment vertical="center" wrapText="1"/>
      <protection/>
    </xf>
    <xf numFmtId="0" fontId="3" fillId="0" borderId="31" xfId="53" applyFont="1" applyBorder="1" applyAlignment="1">
      <alignment vertical="center" wrapText="1"/>
      <protection/>
    </xf>
    <xf numFmtId="0" fontId="8" fillId="0" borderId="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5" fillId="0" borderId="0" xfId="53" applyFont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 shrinkToFit="1"/>
    </xf>
    <xf numFmtId="184" fontId="54" fillId="0" borderId="25" xfId="0" applyNumberFormat="1" applyFont="1" applyBorder="1" applyAlignment="1">
      <alignment horizontal="center" vertical="center" wrapText="1"/>
    </xf>
    <xf numFmtId="184" fontId="54" fillId="0" borderId="26" xfId="0" applyNumberFormat="1" applyFont="1" applyBorder="1" applyAlignment="1">
      <alignment horizontal="center" vertical="center" wrapText="1"/>
    </xf>
    <xf numFmtId="184" fontId="54" fillId="0" borderId="18" xfId="0" applyNumberFormat="1" applyFont="1" applyBorder="1" applyAlignment="1">
      <alignment horizontal="center" vertical="center" wrapText="1"/>
    </xf>
    <xf numFmtId="184" fontId="54" fillId="0" borderId="25" xfId="0" applyNumberFormat="1" applyFont="1" applyBorder="1" applyAlignment="1">
      <alignment/>
    </xf>
    <xf numFmtId="184" fontId="54" fillId="0" borderId="26" xfId="0" applyNumberFormat="1" applyFont="1" applyBorder="1" applyAlignment="1">
      <alignment/>
    </xf>
    <xf numFmtId="184" fontId="54" fillId="0" borderId="18" xfId="0" applyNumberFormat="1" applyFont="1" applyBorder="1" applyAlignment="1">
      <alignment/>
    </xf>
    <xf numFmtId="184" fontId="54" fillId="32" borderId="25" xfId="0" applyNumberFormat="1" applyFont="1" applyFill="1" applyBorder="1" applyAlignment="1">
      <alignment/>
    </xf>
    <xf numFmtId="184" fontId="54" fillId="32" borderId="26" xfId="0" applyNumberFormat="1" applyFont="1" applyFill="1" applyBorder="1" applyAlignment="1">
      <alignment/>
    </xf>
    <xf numFmtId="184" fontId="54" fillId="32" borderId="18" xfId="0" applyNumberFormat="1" applyFont="1" applyFill="1" applyBorder="1" applyAlignment="1">
      <alignment/>
    </xf>
    <xf numFmtId="184" fontId="54" fillId="0" borderId="25" xfId="0" applyNumberFormat="1" applyFont="1" applyBorder="1" applyAlignment="1">
      <alignment horizontal="center"/>
    </xf>
    <xf numFmtId="184" fontId="54" fillId="0" borderId="26" xfId="0" applyNumberFormat="1" applyFont="1" applyBorder="1" applyAlignment="1">
      <alignment horizontal="center"/>
    </xf>
    <xf numFmtId="184" fontId="54" fillId="0" borderId="18" xfId="0" applyNumberFormat="1" applyFont="1" applyBorder="1" applyAlignment="1">
      <alignment horizontal="center"/>
    </xf>
    <xf numFmtId="184" fontId="54" fillId="0" borderId="27" xfId="0" applyNumberFormat="1" applyFont="1" applyBorder="1" applyAlignment="1">
      <alignment/>
    </xf>
    <xf numFmtId="184" fontId="54" fillId="0" borderId="28" xfId="0" applyNumberFormat="1" applyFont="1" applyBorder="1" applyAlignment="1">
      <alignment/>
    </xf>
    <xf numFmtId="184" fontId="54" fillId="0" borderId="29" xfId="0" applyNumberFormat="1" applyFont="1" applyBorder="1" applyAlignment="1">
      <alignment/>
    </xf>
    <xf numFmtId="0" fontId="55" fillId="0" borderId="11" xfId="0" applyFont="1" applyFill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33" xfId="0" applyFont="1" applyBorder="1" applyAlignment="1">
      <alignment horizontal="justify" vertical="top" wrapText="1"/>
    </xf>
    <xf numFmtId="0" fontId="55" fillId="0" borderId="33" xfId="0" applyFont="1" applyBorder="1" applyAlignment="1">
      <alignment horizontal="center" vertical="center" wrapText="1"/>
    </xf>
    <xf numFmtId="182" fontId="55" fillId="0" borderId="33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0" fontId="55" fillId="0" borderId="19" xfId="55" applyFont="1" applyBorder="1" applyAlignment="1">
      <alignment horizontal="justify" vertical="top" wrapText="1"/>
      <protection/>
    </xf>
    <xf numFmtId="0" fontId="55" fillId="0" borderId="19" xfId="55" applyFont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justify" vertical="top" wrapText="1"/>
    </xf>
    <xf numFmtId="0" fontId="55" fillId="0" borderId="19" xfId="0" applyFont="1" applyBorder="1" applyAlignment="1">
      <alignment horizontal="center" vertical="center" wrapText="1"/>
    </xf>
    <xf numFmtId="182" fontId="55" fillId="0" borderId="19" xfId="0" applyNumberFormat="1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/>
    </xf>
    <xf numFmtId="0" fontId="55" fillId="32" borderId="34" xfId="0" applyFont="1" applyFill="1" applyBorder="1" applyAlignment="1">
      <alignment horizontal="center" vertical="center"/>
    </xf>
    <xf numFmtId="49" fontId="55" fillId="0" borderId="35" xfId="0" applyNumberFormat="1" applyFont="1" applyBorder="1" applyAlignment="1">
      <alignment horizontal="center" vertical="center" wrapText="1"/>
    </xf>
    <xf numFmtId="0" fontId="55" fillId="0" borderId="35" xfId="55" applyFont="1" applyBorder="1" applyAlignment="1">
      <alignment horizontal="justify" vertical="top" wrapText="1"/>
      <protection/>
    </xf>
    <xf numFmtId="0" fontId="55" fillId="0" borderId="35" xfId="55" applyFont="1" applyBorder="1" applyAlignment="1">
      <alignment horizontal="center" vertical="center" wrapText="1"/>
      <protection/>
    </xf>
    <xf numFmtId="0" fontId="55" fillId="0" borderId="35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49" fontId="55" fillId="0" borderId="33" xfId="0" applyNumberFormat="1" applyFont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38" xfId="55" applyFont="1" applyBorder="1" applyAlignment="1">
      <alignment horizontal="justify" vertical="top" wrapText="1"/>
      <protection/>
    </xf>
    <xf numFmtId="183" fontId="55" fillId="0" borderId="35" xfId="0" applyNumberFormat="1" applyFont="1" applyFill="1" applyBorder="1" applyAlignment="1">
      <alignment horizontal="center" vertical="center" wrapText="1"/>
    </xf>
    <xf numFmtId="183" fontId="55" fillId="0" borderId="19" xfId="0" applyNumberFormat="1" applyFont="1" applyFill="1" applyBorder="1" applyAlignment="1">
      <alignment horizontal="center" vertical="center" wrapText="1"/>
    </xf>
    <xf numFmtId="183" fontId="55" fillId="0" borderId="35" xfId="0" applyNumberFormat="1" applyFont="1" applyFill="1" applyBorder="1" applyAlignment="1">
      <alignment horizontal="left" vertical="center" wrapText="1"/>
    </xf>
    <xf numFmtId="183" fontId="55" fillId="0" borderId="35" xfId="0" applyNumberFormat="1" applyFont="1" applyFill="1" applyBorder="1" applyAlignment="1">
      <alignment horizontal="center" vertical="center"/>
    </xf>
    <xf numFmtId="183" fontId="55" fillId="0" borderId="36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183" fontId="55" fillId="0" borderId="33" xfId="0" applyNumberFormat="1" applyFont="1" applyFill="1" applyBorder="1" applyAlignment="1">
      <alignment horizontal="center" vertical="center" wrapText="1"/>
    </xf>
    <xf numFmtId="182" fontId="55" fillId="0" borderId="34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55" applyFont="1" applyBorder="1" applyAlignment="1">
      <alignment horizontal="justify" vertical="top" wrapText="1"/>
      <protection/>
    </xf>
    <xf numFmtId="0" fontId="55" fillId="0" borderId="10" xfId="0" applyFont="1" applyFill="1" applyBorder="1" applyAlignment="1">
      <alignment horizontal="center" vertical="center" wrapText="1"/>
    </xf>
    <xf numFmtId="182" fontId="55" fillId="0" borderId="39" xfId="0" applyNumberFormat="1" applyFont="1" applyFill="1" applyBorder="1" applyAlignment="1">
      <alignment horizontal="center" vertical="center"/>
    </xf>
    <xf numFmtId="183" fontId="55" fillId="0" borderId="10" xfId="0" applyNumberFormat="1" applyFont="1" applyFill="1" applyBorder="1" applyAlignment="1">
      <alignment horizontal="center" vertical="center" wrapText="1"/>
    </xf>
    <xf numFmtId="182" fontId="55" fillId="0" borderId="39" xfId="0" applyNumberFormat="1" applyFont="1" applyFill="1" applyBorder="1" applyAlignment="1">
      <alignment horizontal="left" vertical="center"/>
    </xf>
    <xf numFmtId="0" fontId="13" fillId="0" borderId="0" xfId="57" applyFont="1" applyAlignment="1">
      <alignment horizontal="center"/>
      <protection/>
    </xf>
    <xf numFmtId="184" fontId="57" fillId="0" borderId="23" xfId="0" applyNumberFormat="1" applyFont="1" applyBorder="1" applyAlignment="1">
      <alignment horizontal="center" vertical="center" wrapText="1"/>
    </xf>
    <xf numFmtId="184" fontId="57" fillId="0" borderId="24" xfId="0" applyNumberFormat="1" applyFont="1" applyBorder="1" applyAlignment="1">
      <alignment horizontal="center" vertical="center" wrapText="1"/>
    </xf>
    <xf numFmtId="184" fontId="57" fillId="0" borderId="15" xfId="0" applyNumberFormat="1" applyFont="1" applyBorder="1" applyAlignment="1">
      <alignment horizontal="center" vertical="center" wrapText="1"/>
    </xf>
    <xf numFmtId="184" fontId="57" fillId="0" borderId="25" xfId="53" applyNumberFormat="1" applyFont="1" applyBorder="1" applyAlignment="1">
      <alignment horizontal="center"/>
      <protection/>
    </xf>
    <xf numFmtId="184" fontId="57" fillId="0" borderId="26" xfId="53" applyNumberFormat="1" applyFont="1" applyBorder="1" applyAlignment="1">
      <alignment horizontal="center"/>
      <protection/>
    </xf>
    <xf numFmtId="184" fontId="57" fillId="0" borderId="18" xfId="53" applyNumberFormat="1" applyFont="1" applyBorder="1" applyAlignment="1">
      <alignment horizontal="center"/>
      <protection/>
    </xf>
    <xf numFmtId="184" fontId="54" fillId="32" borderId="25" xfId="0" applyNumberFormat="1" applyFont="1" applyFill="1" applyBorder="1" applyAlignment="1">
      <alignment horizontal="center"/>
    </xf>
    <xf numFmtId="184" fontId="54" fillId="32" borderId="26" xfId="0" applyNumberFormat="1" applyFont="1" applyFill="1" applyBorder="1" applyAlignment="1">
      <alignment horizontal="center"/>
    </xf>
    <xf numFmtId="184" fontId="54" fillId="32" borderId="18" xfId="0" applyNumberFormat="1" applyFont="1" applyFill="1" applyBorder="1" applyAlignment="1">
      <alignment horizontal="center"/>
    </xf>
    <xf numFmtId="184" fontId="9" fillId="0" borderId="18" xfId="0" applyNumberFormat="1" applyFont="1" applyFill="1" applyBorder="1" applyAlignment="1">
      <alignment horizontal="center" vertical="top" wrapText="1"/>
    </xf>
    <xf numFmtId="184" fontId="54" fillId="0" borderId="18" xfId="0" applyNumberFormat="1" applyFont="1" applyBorder="1" applyAlignment="1">
      <alignment horizontal="center" vertical="top" wrapText="1"/>
    </xf>
    <xf numFmtId="184" fontId="12" fillId="0" borderId="18" xfId="53" applyNumberFormat="1" applyFont="1" applyFill="1" applyBorder="1" applyAlignment="1">
      <alignment horizontal="center"/>
      <protection/>
    </xf>
    <xf numFmtId="184" fontId="9" fillId="0" borderId="18" xfId="0" applyNumberFormat="1" applyFont="1" applyFill="1" applyBorder="1" applyAlignment="1">
      <alignment horizontal="center"/>
    </xf>
    <xf numFmtId="184" fontId="12" fillId="0" borderId="18" xfId="0" applyNumberFormat="1" applyFont="1" applyFill="1" applyBorder="1" applyAlignment="1">
      <alignment horizontal="center"/>
    </xf>
    <xf numFmtId="184" fontId="57" fillId="0" borderId="25" xfId="0" applyNumberFormat="1" applyFont="1" applyBorder="1" applyAlignment="1">
      <alignment horizontal="center"/>
    </xf>
    <xf numFmtId="184" fontId="57" fillId="0" borderId="26" xfId="0" applyNumberFormat="1" applyFont="1" applyBorder="1" applyAlignment="1">
      <alignment horizontal="center"/>
    </xf>
    <xf numFmtId="184" fontId="57" fillId="0" borderId="18" xfId="0" applyNumberFormat="1" applyFont="1" applyBorder="1" applyAlignment="1">
      <alignment horizontal="center"/>
    </xf>
    <xf numFmtId="182" fontId="3" fillId="0" borderId="3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 wrapText="1"/>
    </xf>
    <xf numFmtId="183" fontId="3" fillId="0" borderId="33" xfId="0" applyNumberFormat="1" applyFont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center" vertical="center"/>
    </xf>
    <xf numFmtId="182" fontId="3" fillId="0" borderId="39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35" xfId="0" applyNumberFormat="1" applyFont="1" applyBorder="1" applyAlignment="1">
      <alignment horizontal="left" vertical="center" wrapText="1"/>
    </xf>
    <xf numFmtId="183" fontId="3" fillId="0" borderId="3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183" fontId="3" fillId="0" borderId="16" xfId="0" applyNumberFormat="1" applyFont="1" applyBorder="1" applyAlignment="1">
      <alignment horizontal="center" vertical="center" wrapText="1"/>
    </xf>
    <xf numFmtId="182" fontId="55" fillId="0" borderId="19" xfId="0" applyNumberFormat="1" applyFont="1" applyFill="1" applyBorder="1" applyAlignment="1">
      <alignment horizontal="center" vertical="center"/>
    </xf>
    <xf numFmtId="182" fontId="55" fillId="0" borderId="10" xfId="0" applyNumberFormat="1" applyFont="1" applyFill="1" applyBorder="1" applyAlignment="1">
      <alignment horizontal="left" vertical="center"/>
    </xf>
    <xf numFmtId="0" fontId="8" fillId="0" borderId="0" xfId="57" applyFont="1" applyAlignment="1">
      <alignment horizontal="center"/>
      <protection/>
    </xf>
    <xf numFmtId="0" fontId="11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4" fillId="0" borderId="12" xfId="53" applyFont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32" xfId="53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42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left" wrapText="1"/>
      <protection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82" fontId="3" fillId="0" borderId="11" xfId="53" applyNumberFormat="1" applyFont="1" applyBorder="1" applyAlignment="1">
      <alignment horizontal="center" vertical="center" wrapText="1"/>
      <protection/>
    </xf>
    <xf numFmtId="0" fontId="3" fillId="0" borderId="44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32" xfId="53" applyFont="1" applyBorder="1" applyAlignment="1">
      <alignment horizontal="left" vertical="center" wrapText="1"/>
      <protection/>
    </xf>
    <xf numFmtId="0" fontId="4" fillId="0" borderId="31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44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3" fillId="0" borderId="40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4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left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 shrinkToFit="1"/>
    </xf>
    <xf numFmtId="0" fontId="55" fillId="0" borderId="31" xfId="0" applyFont="1" applyFill="1" applyBorder="1" applyAlignment="1">
      <alignment horizontal="center" vertical="center" wrapText="1" shrinkToFit="1"/>
    </xf>
    <xf numFmtId="0" fontId="58" fillId="0" borderId="40" xfId="0" applyFont="1" applyBorder="1" applyAlignment="1">
      <alignment horizontal="center" vertical="center" wrapText="1" shrinkToFit="1"/>
    </xf>
    <xf numFmtId="0" fontId="58" fillId="0" borderId="22" xfId="0" applyFont="1" applyBorder="1" applyAlignment="1">
      <alignment horizontal="center" vertical="center" wrapText="1" shrinkToFit="1"/>
    </xf>
    <xf numFmtId="0" fontId="56" fillId="0" borderId="13" xfId="0" applyFont="1" applyBorder="1" applyAlignment="1">
      <alignment horizontal="left" vertical="top" wrapText="1"/>
    </xf>
    <xf numFmtId="0" fontId="56" fillId="0" borderId="32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/>
    </xf>
    <xf numFmtId="0" fontId="56" fillId="0" borderId="32" xfId="0" applyFont="1" applyBorder="1" applyAlignment="1">
      <alignment horizontal="left"/>
    </xf>
    <xf numFmtId="0" fontId="56" fillId="0" borderId="31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ООО Тепловая компания (печора)" xfId="53"/>
    <cellStyle name="Обычный 5" xfId="54"/>
    <cellStyle name="Обычный 5 2" xfId="55"/>
    <cellStyle name="Обычный 5_ГВС БЖКХ ПП 2016 фактВкх" xfId="56"/>
    <cellStyle name="Обычный_PP_PitWater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2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7.7109375" style="18" customWidth="1"/>
    <col min="2" max="2" width="61.8515625" style="18" customWidth="1"/>
    <col min="3" max="3" width="7.00390625" style="18" customWidth="1"/>
    <col min="4" max="4" width="6.7109375" style="18" customWidth="1"/>
    <col min="5" max="16384" width="9.140625" style="18" customWidth="1"/>
  </cols>
  <sheetData>
    <row r="1" spans="1:2" s="19" customFormat="1" ht="18.75">
      <c r="A1" s="229" t="s">
        <v>57</v>
      </c>
      <c r="B1" s="229"/>
    </row>
    <row r="2" spans="1:2" s="19" customFormat="1" ht="18.75">
      <c r="A2" s="230" t="s">
        <v>135</v>
      </c>
      <c r="B2" s="230"/>
    </row>
    <row r="3" spans="1:2" s="19" customFormat="1" ht="19.5" customHeight="1">
      <c r="A3" s="231"/>
      <c r="B3" s="232"/>
    </row>
    <row r="4" spans="1:2" s="19" customFormat="1" ht="18.75" customHeight="1">
      <c r="A4" s="233" t="s">
        <v>48</v>
      </c>
      <c r="B4" s="233"/>
    </row>
    <row r="5" spans="1:2" ht="27" customHeight="1">
      <c r="A5" s="20" t="s">
        <v>52</v>
      </c>
      <c r="B5" s="26" t="s">
        <v>49</v>
      </c>
    </row>
    <row r="6" spans="1:2" ht="36" customHeight="1">
      <c r="A6" s="20" t="s">
        <v>53</v>
      </c>
      <c r="B6" s="8" t="s">
        <v>51</v>
      </c>
    </row>
    <row r="7" spans="1:2" ht="38.25" customHeight="1">
      <c r="A7" s="20" t="s">
        <v>54</v>
      </c>
      <c r="B7" s="8" t="s">
        <v>50</v>
      </c>
    </row>
    <row r="8" spans="1:2" ht="27.75" customHeight="1">
      <c r="A8" s="20" t="s">
        <v>55</v>
      </c>
      <c r="B8" s="26" t="s">
        <v>56</v>
      </c>
    </row>
    <row r="9" spans="1:2" s="23" customFormat="1" ht="21.75" customHeight="1">
      <c r="A9" s="21"/>
      <c r="B9" s="22"/>
    </row>
    <row r="10" ht="16.5" customHeight="1"/>
    <row r="11" spans="1:2" ht="15.75">
      <c r="A11" s="189" t="s">
        <v>133</v>
      </c>
      <c r="B11" s="189" t="s">
        <v>134</v>
      </c>
    </row>
    <row r="12" spans="1:2" ht="15.75">
      <c r="A12" s="110" t="s">
        <v>127</v>
      </c>
      <c r="B12" s="110" t="s">
        <v>128</v>
      </c>
    </row>
    <row r="20" ht="15.75">
      <c r="C20" s="24"/>
    </row>
    <row r="22" ht="15.75">
      <c r="C22" s="25"/>
    </row>
    <row r="25" spans="1:3" s="23" customFormat="1" ht="15.75">
      <c r="A25" s="18"/>
      <c r="B25" s="18"/>
      <c r="C25" s="18"/>
    </row>
    <row r="26" ht="15" customHeight="1"/>
    <row r="27" ht="31.5" customHeight="1"/>
  </sheetData>
  <sheetProtection/>
  <mergeCells count="4">
    <mergeCell ref="A1:B1"/>
    <mergeCell ref="A2:B2"/>
    <mergeCell ref="A3:B3"/>
    <mergeCell ref="A4:B4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45"/>
  <sheetViews>
    <sheetView zoomScale="80" zoomScaleNormal="80" zoomScalePageLayoutView="0" workbookViewId="0" topLeftCell="A1">
      <selection activeCell="H4" sqref="H4:K4"/>
    </sheetView>
  </sheetViews>
  <sheetFormatPr defaultColWidth="9.140625" defaultRowHeight="12.75"/>
  <cols>
    <col min="1" max="1" width="7.28125" style="11" customWidth="1"/>
    <col min="2" max="2" width="45.7109375" style="11" customWidth="1"/>
    <col min="3" max="4" width="11.7109375" style="11" customWidth="1"/>
    <col min="5" max="8" width="13.28125" style="11" customWidth="1"/>
    <col min="9" max="9" width="15.140625" style="112" customWidth="1"/>
    <col min="10" max="10" width="15.421875" style="112" customWidth="1"/>
    <col min="11" max="11" width="14.8515625" style="112" customWidth="1"/>
    <col min="12" max="15" width="13.28125" style="11" customWidth="1"/>
    <col min="16" max="20" width="13.28125" style="11" hidden="1" customWidth="1"/>
    <col min="21" max="23" width="12.8515625" style="11" hidden="1" customWidth="1"/>
    <col min="24" max="16384" width="9.140625" style="11" customWidth="1"/>
  </cols>
  <sheetData>
    <row r="1" spans="1:16" s="1" customFormat="1" ht="21" customHeight="1">
      <c r="A1" s="12" t="s">
        <v>72</v>
      </c>
      <c r="B1" s="17"/>
      <c r="C1" s="3"/>
      <c r="D1" s="3"/>
      <c r="E1" s="3"/>
      <c r="F1" s="3"/>
      <c r="G1" s="3"/>
      <c r="H1" s="3"/>
      <c r="I1" s="124"/>
      <c r="J1" s="124"/>
      <c r="K1" s="124"/>
      <c r="L1" s="3"/>
      <c r="M1" s="3"/>
      <c r="N1" s="3"/>
      <c r="O1" s="3"/>
      <c r="P1" s="3"/>
    </row>
    <row r="2" spans="1:24" ht="38.25" customHeight="1">
      <c r="A2" s="234" t="s">
        <v>31</v>
      </c>
      <c r="B2" s="234" t="s">
        <v>32</v>
      </c>
      <c r="C2" s="234" t="s">
        <v>33</v>
      </c>
      <c r="D2" s="240" t="s">
        <v>64</v>
      </c>
      <c r="E2" s="241"/>
      <c r="F2" s="241"/>
      <c r="G2" s="241"/>
      <c r="H2" s="241"/>
      <c r="I2" s="241"/>
      <c r="J2" s="241"/>
      <c r="K2" s="241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  <c r="X2" s="37"/>
    </row>
    <row r="3" spans="1:24" ht="20.25" customHeight="1">
      <c r="A3" s="235"/>
      <c r="B3" s="235"/>
      <c r="C3" s="235"/>
      <c r="D3" s="242" t="s">
        <v>58</v>
      </c>
      <c r="E3" s="243"/>
      <c r="F3" s="243"/>
      <c r="G3" s="243"/>
      <c r="H3" s="243"/>
      <c r="I3" s="243"/>
      <c r="J3" s="243"/>
      <c r="K3" s="243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37"/>
    </row>
    <row r="4" spans="1:24" ht="15.75" customHeight="1">
      <c r="A4" s="235"/>
      <c r="B4" s="235"/>
      <c r="C4" s="235"/>
      <c r="D4" s="238" t="s">
        <v>81</v>
      </c>
      <c r="E4" s="238"/>
      <c r="F4" s="238"/>
      <c r="G4" s="238"/>
      <c r="H4" s="237" t="s">
        <v>82</v>
      </c>
      <c r="I4" s="238"/>
      <c r="J4" s="238"/>
      <c r="K4" s="238"/>
      <c r="L4" s="238" t="s">
        <v>83</v>
      </c>
      <c r="M4" s="238"/>
      <c r="N4" s="238"/>
      <c r="O4" s="238"/>
      <c r="P4" s="238" t="s">
        <v>84</v>
      </c>
      <c r="Q4" s="238"/>
      <c r="R4" s="238"/>
      <c r="S4" s="238"/>
      <c r="T4" s="238" t="s">
        <v>85</v>
      </c>
      <c r="U4" s="238"/>
      <c r="V4" s="238"/>
      <c r="W4" s="238"/>
      <c r="X4" s="37"/>
    </row>
    <row r="5" spans="1:24" ht="15.75" customHeight="1">
      <c r="A5" s="235"/>
      <c r="B5" s="235"/>
      <c r="C5" s="235"/>
      <c r="D5" s="113" t="s">
        <v>59</v>
      </c>
      <c r="E5" s="238" t="s">
        <v>60</v>
      </c>
      <c r="F5" s="238"/>
      <c r="G5" s="238"/>
      <c r="H5" s="113" t="s">
        <v>59</v>
      </c>
      <c r="I5" s="239" t="s">
        <v>60</v>
      </c>
      <c r="J5" s="239"/>
      <c r="K5" s="239"/>
      <c r="L5" s="113" t="s">
        <v>59</v>
      </c>
      <c r="M5" s="238" t="s">
        <v>60</v>
      </c>
      <c r="N5" s="238"/>
      <c r="O5" s="238"/>
      <c r="P5" s="113" t="s">
        <v>59</v>
      </c>
      <c r="Q5" s="238" t="s">
        <v>60</v>
      </c>
      <c r="R5" s="238"/>
      <c r="S5" s="238"/>
      <c r="T5" s="113" t="s">
        <v>59</v>
      </c>
      <c r="U5" s="238" t="s">
        <v>60</v>
      </c>
      <c r="V5" s="238"/>
      <c r="W5" s="238"/>
      <c r="X5" s="37"/>
    </row>
    <row r="6" spans="1:24" ht="15.75" customHeight="1">
      <c r="A6" s="236"/>
      <c r="B6" s="236"/>
      <c r="C6" s="236"/>
      <c r="D6" s="66" t="s">
        <v>61</v>
      </c>
      <c r="E6" s="67" t="s">
        <v>62</v>
      </c>
      <c r="F6" s="67" t="s">
        <v>63</v>
      </c>
      <c r="G6" s="67" t="s">
        <v>61</v>
      </c>
      <c r="H6" s="66" t="s">
        <v>61</v>
      </c>
      <c r="I6" s="125" t="s">
        <v>62</v>
      </c>
      <c r="J6" s="125" t="s">
        <v>63</v>
      </c>
      <c r="K6" s="125" t="s">
        <v>61</v>
      </c>
      <c r="L6" s="66" t="s">
        <v>61</v>
      </c>
      <c r="M6" s="67" t="s">
        <v>62</v>
      </c>
      <c r="N6" s="67" t="s">
        <v>63</v>
      </c>
      <c r="O6" s="67" t="s">
        <v>61</v>
      </c>
      <c r="P6" s="66" t="s">
        <v>61</v>
      </c>
      <c r="Q6" s="67" t="s">
        <v>62</v>
      </c>
      <c r="R6" s="67" t="s">
        <v>63</v>
      </c>
      <c r="S6" s="67" t="s">
        <v>61</v>
      </c>
      <c r="T6" s="66" t="s">
        <v>61</v>
      </c>
      <c r="U6" s="67" t="s">
        <v>62</v>
      </c>
      <c r="V6" s="67" t="s">
        <v>63</v>
      </c>
      <c r="W6" s="67" t="s">
        <v>61</v>
      </c>
      <c r="X6" s="37"/>
    </row>
    <row r="7" spans="1:24" ht="15.75">
      <c r="A7" s="14">
        <v>1</v>
      </c>
      <c r="B7" s="14">
        <f>A7+1</f>
        <v>2</v>
      </c>
      <c r="C7" s="14">
        <f>B7+1</f>
        <v>3</v>
      </c>
      <c r="D7" s="13">
        <v>4</v>
      </c>
      <c r="E7" s="14">
        <v>5</v>
      </c>
      <c r="F7" s="14">
        <v>6</v>
      </c>
      <c r="G7" s="13">
        <v>7</v>
      </c>
      <c r="H7" s="14"/>
      <c r="I7" s="126">
        <f>G7+1</f>
        <v>8</v>
      </c>
      <c r="J7" s="126">
        <f>I7+1</f>
        <v>9</v>
      </c>
      <c r="K7" s="126">
        <f>J7+1</f>
        <v>10</v>
      </c>
      <c r="L7" s="14"/>
      <c r="M7" s="14">
        <f>K7+1</f>
        <v>11</v>
      </c>
      <c r="N7" s="14">
        <f>M7+1</f>
        <v>12</v>
      </c>
      <c r="O7" s="14">
        <f>N7+1</f>
        <v>13</v>
      </c>
      <c r="P7" s="14"/>
      <c r="Q7" s="14">
        <f>O7+1</f>
        <v>14</v>
      </c>
      <c r="R7" s="14">
        <f>Q7+1</f>
        <v>15</v>
      </c>
      <c r="S7" s="14">
        <f>R7+1</f>
        <v>16</v>
      </c>
      <c r="T7" s="14"/>
      <c r="U7" s="14">
        <f>S7+1</f>
        <v>17</v>
      </c>
      <c r="V7" s="14">
        <f>U7+1</f>
        <v>18</v>
      </c>
      <c r="W7" s="14">
        <f>V7+1</f>
        <v>19</v>
      </c>
      <c r="X7" s="37"/>
    </row>
    <row r="8" spans="1:23" ht="18.75" customHeight="1">
      <c r="A8" s="42" t="s">
        <v>5</v>
      </c>
      <c r="B8" s="43" t="s">
        <v>87</v>
      </c>
      <c r="C8" s="44" t="s">
        <v>29</v>
      </c>
      <c r="D8" s="97">
        <f>D9+D16+D22+D25+D31+D34</f>
        <v>378776.6070000001</v>
      </c>
      <c r="E8" s="69">
        <v>190772.583</v>
      </c>
      <c r="F8" s="70">
        <v>150162.291</v>
      </c>
      <c r="G8" s="68">
        <f>G9+G16+G22+G25+G31+G34</f>
        <v>340934.87399999995</v>
      </c>
      <c r="H8" s="97">
        <v>372208.89199999993</v>
      </c>
      <c r="I8" s="190">
        <v>165066.76487096775</v>
      </c>
      <c r="J8" s="191">
        <v>159879.796</v>
      </c>
      <c r="K8" s="192">
        <v>324946.56087096775</v>
      </c>
      <c r="L8" s="97">
        <f aca="true" t="shared" si="0" ref="L8:W8">L9+L16+L22+L25+L31+L34</f>
        <v>372208.89199999993</v>
      </c>
      <c r="M8" s="69">
        <f t="shared" si="0"/>
        <v>169105.328</v>
      </c>
      <c r="N8" s="70">
        <f t="shared" si="0"/>
        <v>158370.199</v>
      </c>
      <c r="O8" s="68">
        <f t="shared" si="0"/>
        <v>327475.52699999994</v>
      </c>
      <c r="P8" s="97">
        <f t="shared" si="0"/>
        <v>0</v>
      </c>
      <c r="Q8" s="69">
        <f t="shared" si="0"/>
        <v>0</v>
      </c>
      <c r="R8" s="70">
        <f t="shared" si="0"/>
        <v>0</v>
      </c>
      <c r="S8" s="68">
        <f t="shared" si="0"/>
        <v>0</v>
      </c>
      <c r="T8" s="97">
        <f t="shared" si="0"/>
        <v>0</v>
      </c>
      <c r="U8" s="69">
        <f t="shared" si="0"/>
        <v>0</v>
      </c>
      <c r="V8" s="70">
        <f t="shared" si="0"/>
        <v>0</v>
      </c>
      <c r="W8" s="68">
        <f t="shared" si="0"/>
        <v>0</v>
      </c>
    </row>
    <row r="9" spans="1:23" ht="30">
      <c r="A9" s="45" t="s">
        <v>88</v>
      </c>
      <c r="B9" s="46" t="s">
        <v>89</v>
      </c>
      <c r="C9" s="47" t="s">
        <v>29</v>
      </c>
      <c r="D9" s="71"/>
      <c r="E9" s="72"/>
      <c r="F9" s="73"/>
      <c r="G9" s="74"/>
      <c r="H9" s="71"/>
      <c r="I9" s="196"/>
      <c r="J9" s="197"/>
      <c r="K9" s="198"/>
      <c r="L9" s="71"/>
      <c r="M9" s="72"/>
      <c r="N9" s="73"/>
      <c r="O9" s="74"/>
      <c r="P9" s="71"/>
      <c r="Q9" s="72"/>
      <c r="R9" s="73"/>
      <c r="S9" s="74"/>
      <c r="T9" s="71"/>
      <c r="U9" s="72"/>
      <c r="V9" s="73"/>
      <c r="W9" s="74"/>
    </row>
    <row r="10" spans="1:23" ht="15">
      <c r="A10" s="48"/>
      <c r="B10" s="49" t="s">
        <v>90</v>
      </c>
      <c r="C10" s="50" t="s">
        <v>4</v>
      </c>
      <c r="D10" s="75"/>
      <c r="E10" s="76"/>
      <c r="F10" s="77"/>
      <c r="G10" s="78"/>
      <c r="H10" s="75"/>
      <c r="I10" s="127"/>
      <c r="J10" s="128"/>
      <c r="K10" s="129"/>
      <c r="L10" s="75"/>
      <c r="M10" s="76"/>
      <c r="N10" s="77"/>
      <c r="O10" s="78"/>
      <c r="P10" s="75" t="e">
        <f aca="true" t="shared" si="1" ref="P10:W10">P9/P8*100</f>
        <v>#DIV/0!</v>
      </c>
      <c r="Q10" s="76" t="e">
        <f t="shared" si="1"/>
        <v>#DIV/0!</v>
      </c>
      <c r="R10" s="77" t="e">
        <f t="shared" si="1"/>
        <v>#DIV/0!</v>
      </c>
      <c r="S10" s="78" t="e">
        <f t="shared" si="1"/>
        <v>#DIV/0!</v>
      </c>
      <c r="T10" s="75" t="e">
        <f t="shared" si="1"/>
        <v>#DIV/0!</v>
      </c>
      <c r="U10" s="76" t="e">
        <f t="shared" si="1"/>
        <v>#DIV/0!</v>
      </c>
      <c r="V10" s="77" t="e">
        <f t="shared" si="1"/>
        <v>#DIV/0!</v>
      </c>
      <c r="W10" s="78" t="e">
        <f t="shared" si="1"/>
        <v>#DIV/0!</v>
      </c>
    </row>
    <row r="11" spans="1:23" ht="16.5" customHeight="1">
      <c r="A11" s="45" t="s">
        <v>91</v>
      </c>
      <c r="B11" s="46" t="s">
        <v>92</v>
      </c>
      <c r="C11" s="47" t="s">
        <v>29</v>
      </c>
      <c r="D11" s="71"/>
      <c r="E11" s="79"/>
      <c r="F11" s="80"/>
      <c r="G11" s="81"/>
      <c r="H11" s="71"/>
      <c r="I11" s="130"/>
      <c r="J11" s="131"/>
      <c r="K11" s="132"/>
      <c r="L11" s="71"/>
      <c r="M11" s="79"/>
      <c r="N11" s="80"/>
      <c r="O11" s="81"/>
      <c r="P11" s="71"/>
      <c r="Q11" s="79"/>
      <c r="R11" s="80"/>
      <c r="S11" s="81"/>
      <c r="T11" s="71"/>
      <c r="U11" s="79"/>
      <c r="V11" s="80"/>
      <c r="W11" s="81"/>
    </row>
    <row r="12" spans="1:23" ht="17.25" customHeight="1">
      <c r="A12" s="51" t="s">
        <v>80</v>
      </c>
      <c r="B12" s="52" t="s">
        <v>93</v>
      </c>
      <c r="C12" s="47"/>
      <c r="D12" s="71"/>
      <c r="E12" s="79"/>
      <c r="F12" s="80"/>
      <c r="G12" s="81"/>
      <c r="H12" s="71"/>
      <c r="I12" s="130"/>
      <c r="J12" s="131"/>
      <c r="K12" s="132"/>
      <c r="L12" s="71"/>
      <c r="M12" s="79"/>
      <c r="N12" s="80"/>
      <c r="O12" s="81"/>
      <c r="P12" s="71"/>
      <c r="Q12" s="79"/>
      <c r="R12" s="80"/>
      <c r="S12" s="81"/>
      <c r="T12" s="71"/>
      <c r="U12" s="79"/>
      <c r="V12" s="80"/>
      <c r="W12" s="81"/>
    </row>
    <row r="13" spans="1:23" ht="32.25" customHeight="1">
      <c r="A13" s="45" t="s">
        <v>94</v>
      </c>
      <c r="B13" s="53" t="s">
        <v>95</v>
      </c>
      <c r="C13" s="50" t="s">
        <v>74</v>
      </c>
      <c r="D13" s="82">
        <v>22667.56359445044</v>
      </c>
      <c r="E13" s="83">
        <v>11399.536</v>
      </c>
      <c r="F13" s="84">
        <v>8964.296</v>
      </c>
      <c r="G13" s="85">
        <f>E13+F13</f>
        <v>20363.832000000002</v>
      </c>
      <c r="H13" s="82">
        <v>22723.384903785605</v>
      </c>
      <c r="I13" s="136">
        <v>14949.550000000001</v>
      </c>
      <c r="J13" s="137">
        <v>12912.124999999998</v>
      </c>
      <c r="K13" s="138">
        <v>27861.675</v>
      </c>
      <c r="L13" s="82">
        <v>22723.384903785605</v>
      </c>
      <c r="M13" s="83">
        <v>10141.5</v>
      </c>
      <c r="N13" s="84">
        <f>19565.291-M13</f>
        <v>9423.791000000001</v>
      </c>
      <c r="O13" s="85">
        <f>M13+N13</f>
        <v>19565.291</v>
      </c>
      <c r="P13" s="82"/>
      <c r="Q13" s="83"/>
      <c r="R13" s="84"/>
      <c r="S13" s="85">
        <f>Q13+R13</f>
        <v>0</v>
      </c>
      <c r="T13" s="82"/>
      <c r="U13" s="83"/>
      <c r="V13" s="84"/>
      <c r="W13" s="85">
        <f>U13+V13</f>
        <v>0</v>
      </c>
    </row>
    <row r="14" spans="1:23" ht="17.25" customHeight="1">
      <c r="A14" s="45" t="s">
        <v>96</v>
      </c>
      <c r="B14" s="54" t="s">
        <v>97</v>
      </c>
      <c r="C14" s="47" t="s">
        <v>29</v>
      </c>
      <c r="D14" s="86">
        <f aca="true" t="shared" si="2" ref="D14:W14">D8-D9+D11</f>
        <v>378776.6070000001</v>
      </c>
      <c r="E14" s="87">
        <f t="shared" si="2"/>
        <v>190772.583</v>
      </c>
      <c r="F14" s="88">
        <f t="shared" si="2"/>
        <v>150162.291</v>
      </c>
      <c r="G14" s="89">
        <f t="shared" si="2"/>
        <v>340934.87399999995</v>
      </c>
      <c r="H14" s="86">
        <v>372208.89199999993</v>
      </c>
      <c r="I14" s="193">
        <v>165066.76487096775</v>
      </c>
      <c r="J14" s="194">
        <v>159879.796</v>
      </c>
      <c r="K14" s="195">
        <v>324946.56087096775</v>
      </c>
      <c r="L14" s="86">
        <f>L8-L9+L11</f>
        <v>372208.89199999993</v>
      </c>
      <c r="M14" s="87">
        <f>M8-M9+M11</f>
        <v>169105.328</v>
      </c>
      <c r="N14" s="88">
        <f>N8-N9+N11</f>
        <v>158370.199</v>
      </c>
      <c r="O14" s="89">
        <f>O8-O9+O11</f>
        <v>327475.52699999994</v>
      </c>
      <c r="P14" s="86">
        <f t="shared" si="2"/>
        <v>0</v>
      </c>
      <c r="Q14" s="87">
        <f t="shared" si="2"/>
        <v>0</v>
      </c>
      <c r="R14" s="88">
        <f t="shared" si="2"/>
        <v>0</v>
      </c>
      <c r="S14" s="89">
        <f t="shared" si="2"/>
        <v>0</v>
      </c>
      <c r="T14" s="86">
        <f t="shared" si="2"/>
        <v>0</v>
      </c>
      <c r="U14" s="87">
        <f t="shared" si="2"/>
        <v>0</v>
      </c>
      <c r="V14" s="88">
        <f t="shared" si="2"/>
        <v>0</v>
      </c>
      <c r="W14" s="89">
        <f t="shared" si="2"/>
        <v>0</v>
      </c>
    </row>
    <row r="15" spans="1:23" ht="17.25" customHeight="1">
      <c r="A15" s="51">
        <v>6</v>
      </c>
      <c r="B15" s="46" t="s">
        <v>98</v>
      </c>
      <c r="C15" s="47" t="s">
        <v>29</v>
      </c>
      <c r="D15" s="71"/>
      <c r="E15" s="72"/>
      <c r="F15" s="73"/>
      <c r="G15" s="74"/>
      <c r="H15" s="71"/>
      <c r="I15" s="133"/>
      <c r="J15" s="134"/>
      <c r="K15" s="135"/>
      <c r="L15" s="71"/>
      <c r="M15" s="72"/>
      <c r="N15" s="73"/>
      <c r="O15" s="74"/>
      <c r="P15" s="71"/>
      <c r="Q15" s="72"/>
      <c r="R15" s="73"/>
      <c r="S15" s="74"/>
      <c r="T15" s="71"/>
      <c r="U15" s="72"/>
      <c r="V15" s="73"/>
      <c r="W15" s="74"/>
    </row>
    <row r="16" spans="1:23" ht="17.25" customHeight="1">
      <c r="A16" s="51" t="s">
        <v>99</v>
      </c>
      <c r="B16" s="46" t="s">
        <v>100</v>
      </c>
      <c r="C16" s="47" t="s">
        <v>29</v>
      </c>
      <c r="D16" s="71"/>
      <c r="E16" s="90"/>
      <c r="F16" s="91"/>
      <c r="G16" s="92"/>
      <c r="H16" s="71"/>
      <c r="I16" s="196"/>
      <c r="J16" s="197"/>
      <c r="K16" s="198"/>
      <c r="L16" s="71"/>
      <c r="M16" s="90"/>
      <c r="N16" s="91"/>
      <c r="O16" s="92"/>
      <c r="P16" s="71"/>
      <c r="Q16" s="90"/>
      <c r="R16" s="91"/>
      <c r="S16" s="92"/>
      <c r="T16" s="71"/>
      <c r="U16" s="90"/>
      <c r="V16" s="91"/>
      <c r="W16" s="92"/>
    </row>
    <row r="17" spans="1:23" ht="17.25" customHeight="1">
      <c r="A17" s="51" t="s">
        <v>101</v>
      </c>
      <c r="B17" s="46" t="s">
        <v>102</v>
      </c>
      <c r="C17" s="47" t="s">
        <v>29</v>
      </c>
      <c r="D17" s="71"/>
      <c r="E17" s="79"/>
      <c r="F17" s="80"/>
      <c r="G17" s="81"/>
      <c r="H17" s="71"/>
      <c r="I17" s="130"/>
      <c r="J17" s="131"/>
      <c r="K17" s="132"/>
      <c r="L17" s="71"/>
      <c r="M17" s="79"/>
      <c r="N17" s="80"/>
      <c r="O17" s="81"/>
      <c r="P17" s="71"/>
      <c r="Q17" s="79"/>
      <c r="R17" s="80"/>
      <c r="S17" s="81"/>
      <c r="T17" s="71"/>
      <c r="U17" s="79"/>
      <c r="V17" s="80"/>
      <c r="W17" s="81"/>
    </row>
    <row r="18" spans="1:23" ht="33" customHeight="1">
      <c r="A18" s="51" t="s">
        <v>103</v>
      </c>
      <c r="B18" s="46" t="s">
        <v>104</v>
      </c>
      <c r="C18" s="50" t="s">
        <v>4</v>
      </c>
      <c r="D18" s="98"/>
      <c r="E18" s="83"/>
      <c r="F18" s="84"/>
      <c r="G18" s="85"/>
      <c r="H18" s="98"/>
      <c r="I18" s="136"/>
      <c r="J18" s="137"/>
      <c r="K18" s="138"/>
      <c r="L18" s="98"/>
      <c r="M18" s="83"/>
      <c r="N18" s="84"/>
      <c r="O18" s="85"/>
      <c r="P18" s="98" t="e">
        <f aca="true" t="shared" si="3" ref="P18:W18">P16/P20*100</f>
        <v>#DIV/0!</v>
      </c>
      <c r="Q18" s="83" t="e">
        <f t="shared" si="3"/>
        <v>#DIV/0!</v>
      </c>
      <c r="R18" s="84" t="e">
        <f t="shared" si="3"/>
        <v>#DIV/0!</v>
      </c>
      <c r="S18" s="85" t="e">
        <f t="shared" si="3"/>
        <v>#DIV/0!</v>
      </c>
      <c r="T18" s="98" t="e">
        <f t="shared" si="3"/>
        <v>#DIV/0!</v>
      </c>
      <c r="U18" s="83" t="e">
        <f t="shared" si="3"/>
        <v>#DIV/0!</v>
      </c>
      <c r="V18" s="84" t="e">
        <f t="shared" si="3"/>
        <v>#DIV/0!</v>
      </c>
      <c r="W18" s="85" t="e">
        <f t="shared" si="3"/>
        <v>#DIV/0!</v>
      </c>
    </row>
    <row r="19" spans="1:23" ht="17.25" customHeight="1">
      <c r="A19" s="51" t="s">
        <v>105</v>
      </c>
      <c r="B19" s="49" t="s">
        <v>106</v>
      </c>
      <c r="C19" s="47"/>
      <c r="D19" s="71"/>
      <c r="E19" s="79"/>
      <c r="F19" s="80"/>
      <c r="G19" s="81"/>
      <c r="H19" s="71"/>
      <c r="I19" s="130"/>
      <c r="J19" s="131"/>
      <c r="K19" s="132"/>
      <c r="L19" s="71"/>
      <c r="M19" s="79"/>
      <c r="N19" s="80"/>
      <c r="O19" s="81"/>
      <c r="P19" s="71"/>
      <c r="Q19" s="79"/>
      <c r="R19" s="80"/>
      <c r="S19" s="81"/>
      <c r="T19" s="71"/>
      <c r="U19" s="79"/>
      <c r="V19" s="80"/>
      <c r="W19" s="81"/>
    </row>
    <row r="20" spans="1:23" ht="17.25" customHeight="1">
      <c r="A20" s="55" t="s">
        <v>107</v>
      </c>
      <c r="B20" s="54" t="s">
        <v>108</v>
      </c>
      <c r="C20" s="47" t="s">
        <v>29</v>
      </c>
      <c r="D20" s="86">
        <f aca="true" t="shared" si="4" ref="D20:W20">D14-D16</f>
        <v>378776.6070000001</v>
      </c>
      <c r="E20" s="87">
        <f t="shared" si="4"/>
        <v>190772.583</v>
      </c>
      <c r="F20" s="88">
        <f t="shared" si="4"/>
        <v>150162.291</v>
      </c>
      <c r="G20" s="89">
        <f t="shared" si="4"/>
        <v>340934.87399999995</v>
      </c>
      <c r="H20" s="86">
        <v>372208.89199999993</v>
      </c>
      <c r="I20" s="193">
        <v>165066.76487096772</v>
      </c>
      <c r="J20" s="194">
        <v>159879.79600000003</v>
      </c>
      <c r="K20" s="195">
        <v>324946.56087096775</v>
      </c>
      <c r="L20" s="86">
        <f>L14-L16</f>
        <v>372208.89199999993</v>
      </c>
      <c r="M20" s="87">
        <f>M14-M16</f>
        <v>169105.328</v>
      </c>
      <c r="N20" s="88">
        <f>N14-N16</f>
        <v>158370.199</v>
      </c>
      <c r="O20" s="89">
        <f>O14-O16</f>
        <v>327475.52699999994</v>
      </c>
      <c r="P20" s="86">
        <f t="shared" si="4"/>
        <v>0</v>
      </c>
      <c r="Q20" s="87">
        <f t="shared" si="4"/>
        <v>0</v>
      </c>
      <c r="R20" s="88">
        <f t="shared" si="4"/>
        <v>0</v>
      </c>
      <c r="S20" s="89">
        <f t="shared" si="4"/>
        <v>0</v>
      </c>
      <c r="T20" s="86">
        <f t="shared" si="4"/>
        <v>0</v>
      </c>
      <c r="U20" s="87">
        <f t="shared" si="4"/>
        <v>0</v>
      </c>
      <c r="V20" s="88">
        <f t="shared" si="4"/>
        <v>0</v>
      </c>
      <c r="W20" s="89">
        <f t="shared" si="4"/>
        <v>0</v>
      </c>
    </row>
    <row r="21" spans="1:23" ht="30.75" customHeight="1">
      <c r="A21" s="51" t="s">
        <v>109</v>
      </c>
      <c r="B21" s="49" t="s">
        <v>110</v>
      </c>
      <c r="C21" s="47" t="s">
        <v>29</v>
      </c>
      <c r="D21" s="98">
        <f>D22</f>
        <v>134568.29700000002</v>
      </c>
      <c r="E21" s="83">
        <f>E22</f>
        <v>72546.725</v>
      </c>
      <c r="F21" s="84">
        <f>F22</f>
        <v>35832.386</v>
      </c>
      <c r="G21" s="85">
        <f>G22</f>
        <v>108379.111</v>
      </c>
      <c r="H21" s="98">
        <v>128447.119</v>
      </c>
      <c r="I21" s="136">
        <v>49515.489870967736</v>
      </c>
      <c r="J21" s="137">
        <v>43241.08500000001</v>
      </c>
      <c r="K21" s="138">
        <v>92756.57487096774</v>
      </c>
      <c r="L21" s="98">
        <f>L22</f>
        <v>128447.119</v>
      </c>
      <c r="M21" s="83">
        <v>53733.665</v>
      </c>
      <c r="N21" s="84">
        <v>39977.912</v>
      </c>
      <c r="O21" s="85">
        <f>M21+N21</f>
        <v>93711.57699999999</v>
      </c>
      <c r="P21" s="98">
        <f aca="true" t="shared" si="5" ref="P21:W21">P22</f>
        <v>0</v>
      </c>
      <c r="Q21" s="83">
        <f t="shared" si="5"/>
        <v>0</v>
      </c>
      <c r="R21" s="84">
        <f t="shared" si="5"/>
        <v>0</v>
      </c>
      <c r="S21" s="85">
        <f t="shared" si="5"/>
        <v>0</v>
      </c>
      <c r="T21" s="98">
        <f t="shared" si="5"/>
        <v>0</v>
      </c>
      <c r="U21" s="83">
        <f t="shared" si="5"/>
        <v>0</v>
      </c>
      <c r="V21" s="84">
        <f t="shared" si="5"/>
        <v>0</v>
      </c>
      <c r="W21" s="85">
        <f t="shared" si="5"/>
        <v>0</v>
      </c>
    </row>
    <row r="22" spans="1:23" ht="17.25" customHeight="1">
      <c r="A22" s="51"/>
      <c r="B22" s="52" t="s">
        <v>111</v>
      </c>
      <c r="C22" s="47" t="s">
        <v>29</v>
      </c>
      <c r="D22" s="71">
        <v>134568.29700000002</v>
      </c>
      <c r="E22" s="83">
        <v>72546.725</v>
      </c>
      <c r="F22" s="84">
        <v>35832.386</v>
      </c>
      <c r="G22" s="199">
        <f>E22+F22</f>
        <v>108379.111</v>
      </c>
      <c r="H22" s="71">
        <v>128447.119</v>
      </c>
      <c r="I22" s="136">
        <v>49515.489870967736</v>
      </c>
      <c r="J22" s="137">
        <v>43241.08500000001</v>
      </c>
      <c r="K22" s="200">
        <v>92756.57487096774</v>
      </c>
      <c r="L22" s="71">
        <v>128447.119</v>
      </c>
      <c r="M22" s="83">
        <f>M21</f>
        <v>53733.665</v>
      </c>
      <c r="N22" s="84">
        <f>N21</f>
        <v>39977.912</v>
      </c>
      <c r="O22" s="93">
        <f>M22+N22</f>
        <v>93711.57699999999</v>
      </c>
      <c r="P22" s="71"/>
      <c r="Q22" s="83"/>
      <c r="R22" s="84"/>
      <c r="S22" s="93">
        <f>Q22+R22</f>
        <v>0</v>
      </c>
      <c r="T22" s="71"/>
      <c r="U22" s="83"/>
      <c r="V22" s="84"/>
      <c r="W22" s="93">
        <f>U22+V22</f>
        <v>0</v>
      </c>
    </row>
    <row r="23" spans="1:23" ht="15">
      <c r="A23" s="55" t="s">
        <v>112</v>
      </c>
      <c r="B23" s="56" t="s">
        <v>113</v>
      </c>
      <c r="C23" s="47" t="s">
        <v>29</v>
      </c>
      <c r="D23" s="86">
        <f aca="true" t="shared" si="6" ref="D23:W23">D20-D21</f>
        <v>244208.31000000006</v>
      </c>
      <c r="E23" s="87">
        <f t="shared" si="6"/>
        <v>118225.85800000001</v>
      </c>
      <c r="F23" s="88">
        <f t="shared" si="6"/>
        <v>114329.905</v>
      </c>
      <c r="G23" s="201">
        <f t="shared" si="6"/>
        <v>232555.76299999995</v>
      </c>
      <c r="H23" s="86">
        <v>243761.77299999993</v>
      </c>
      <c r="I23" s="193">
        <v>115551.27499999998</v>
      </c>
      <c r="J23" s="194">
        <v>116638.71100000002</v>
      </c>
      <c r="K23" s="195">
        <v>232189.986</v>
      </c>
      <c r="L23" s="86">
        <f>L20-L21</f>
        <v>243761.77299999993</v>
      </c>
      <c r="M23" s="87">
        <f>M20-M21</f>
        <v>115371.663</v>
      </c>
      <c r="N23" s="88">
        <f>N20-N21</f>
        <v>118392.287</v>
      </c>
      <c r="O23" s="89">
        <f>O20-O21</f>
        <v>233763.94999999995</v>
      </c>
      <c r="P23" s="86">
        <f t="shared" si="6"/>
        <v>0</v>
      </c>
      <c r="Q23" s="87">
        <f t="shared" si="6"/>
        <v>0</v>
      </c>
      <c r="R23" s="88">
        <f t="shared" si="6"/>
        <v>0</v>
      </c>
      <c r="S23" s="89">
        <f t="shared" si="6"/>
        <v>0</v>
      </c>
      <c r="T23" s="86">
        <f t="shared" si="6"/>
        <v>0</v>
      </c>
      <c r="U23" s="87">
        <f t="shared" si="6"/>
        <v>0</v>
      </c>
      <c r="V23" s="88">
        <f t="shared" si="6"/>
        <v>0</v>
      </c>
      <c r="W23" s="89">
        <f t="shared" si="6"/>
        <v>0</v>
      </c>
    </row>
    <row r="24" spans="1:23" ht="15">
      <c r="A24" s="57" t="s">
        <v>114</v>
      </c>
      <c r="B24" s="58" t="s">
        <v>73</v>
      </c>
      <c r="C24" s="47" t="s">
        <v>29</v>
      </c>
      <c r="D24" s="100">
        <f aca="true" t="shared" si="7" ref="D24:W24">D25+D28</f>
        <v>202353.55000000002</v>
      </c>
      <c r="E24" s="83">
        <f t="shared" si="7"/>
        <v>96316.04599999999</v>
      </c>
      <c r="F24" s="84">
        <f t="shared" si="7"/>
        <v>97423.132</v>
      </c>
      <c r="G24" s="202">
        <f t="shared" si="7"/>
        <v>193739.17799999996</v>
      </c>
      <c r="H24" s="100">
        <v>203270.78499999997</v>
      </c>
      <c r="I24" s="136">
        <v>95775.457</v>
      </c>
      <c r="J24" s="137">
        <v>98467.633</v>
      </c>
      <c r="K24" s="138">
        <v>194243.09</v>
      </c>
      <c r="L24" s="100">
        <f>L25+L28</f>
        <v>203270.78499999997</v>
      </c>
      <c r="M24" s="83">
        <f>M25+M28</f>
        <v>95346.945</v>
      </c>
      <c r="N24" s="84">
        <f>N25+N28</f>
        <v>97497.85500000001</v>
      </c>
      <c r="O24" s="85">
        <f>M24+N24</f>
        <v>192844.80000000002</v>
      </c>
      <c r="P24" s="100">
        <f t="shared" si="7"/>
        <v>0</v>
      </c>
      <c r="Q24" s="83">
        <f t="shared" si="7"/>
        <v>0</v>
      </c>
      <c r="R24" s="84">
        <f t="shared" si="7"/>
        <v>0</v>
      </c>
      <c r="S24" s="85">
        <f t="shared" si="7"/>
        <v>0</v>
      </c>
      <c r="T24" s="100">
        <f t="shared" si="7"/>
        <v>0</v>
      </c>
      <c r="U24" s="83">
        <f t="shared" si="7"/>
        <v>0</v>
      </c>
      <c r="V24" s="84">
        <f t="shared" si="7"/>
        <v>0</v>
      </c>
      <c r="W24" s="85">
        <f t="shared" si="7"/>
        <v>0</v>
      </c>
    </row>
    <row r="25" spans="1:23" ht="15">
      <c r="A25" s="57"/>
      <c r="B25" s="59" t="s">
        <v>75</v>
      </c>
      <c r="C25" s="47" t="s">
        <v>29</v>
      </c>
      <c r="D25" s="98">
        <f aca="true" t="shared" si="8" ref="D25:W25">D26+D27</f>
        <v>202353.55000000002</v>
      </c>
      <c r="E25" s="83">
        <f t="shared" si="8"/>
        <v>96316.04599999999</v>
      </c>
      <c r="F25" s="84">
        <f t="shared" si="8"/>
        <v>97423.132</v>
      </c>
      <c r="G25" s="202">
        <f t="shared" si="8"/>
        <v>193739.17799999996</v>
      </c>
      <c r="H25" s="98">
        <v>203270.78499999997</v>
      </c>
      <c r="I25" s="136">
        <v>95775.457</v>
      </c>
      <c r="J25" s="137">
        <v>98467.633</v>
      </c>
      <c r="K25" s="138">
        <v>194243.09</v>
      </c>
      <c r="L25" s="98">
        <v>203270.78499999997</v>
      </c>
      <c r="M25" s="83">
        <v>95346.945</v>
      </c>
      <c r="N25" s="84">
        <v>97497.85500000001</v>
      </c>
      <c r="O25" s="85">
        <f>M25+N25</f>
        <v>192844.80000000002</v>
      </c>
      <c r="P25" s="98">
        <f t="shared" si="8"/>
        <v>0</v>
      </c>
      <c r="Q25" s="83">
        <f t="shared" si="8"/>
        <v>0</v>
      </c>
      <c r="R25" s="84">
        <f t="shared" si="8"/>
        <v>0</v>
      </c>
      <c r="S25" s="85">
        <f t="shared" si="8"/>
        <v>0</v>
      </c>
      <c r="T25" s="98">
        <f t="shared" si="8"/>
        <v>0</v>
      </c>
      <c r="U25" s="83">
        <f t="shared" si="8"/>
        <v>0</v>
      </c>
      <c r="V25" s="84">
        <f t="shared" si="8"/>
        <v>0</v>
      </c>
      <c r="W25" s="85">
        <f t="shared" si="8"/>
        <v>0</v>
      </c>
    </row>
    <row r="26" spans="1:23" ht="15">
      <c r="A26" s="57"/>
      <c r="B26" s="60" t="s">
        <v>76</v>
      </c>
      <c r="C26" s="47" t="s">
        <v>29</v>
      </c>
      <c r="D26" s="71">
        <v>36423.638999999996</v>
      </c>
      <c r="E26" s="83">
        <v>77302.77199999998</v>
      </c>
      <c r="F26" s="84">
        <v>76652.073</v>
      </c>
      <c r="G26" s="199">
        <f>E26+F26</f>
        <v>153954.84499999997</v>
      </c>
      <c r="H26" s="71">
        <v>36588.74129999999</v>
      </c>
      <c r="I26" s="136">
        <v>23598.113</v>
      </c>
      <c r="J26" s="137">
        <v>20719.106999999996</v>
      </c>
      <c r="K26" s="200">
        <v>44317.22</v>
      </c>
      <c r="L26" s="71">
        <v>36588.741</v>
      </c>
      <c r="M26" s="83"/>
      <c r="N26" s="84"/>
      <c r="O26" s="93">
        <f>M26+N26</f>
        <v>0</v>
      </c>
      <c r="P26" s="71"/>
      <c r="Q26" s="83"/>
      <c r="R26" s="84"/>
      <c r="S26" s="93">
        <f>Q26+R26</f>
        <v>0</v>
      </c>
      <c r="T26" s="71"/>
      <c r="U26" s="83"/>
      <c r="V26" s="84"/>
      <c r="W26" s="93">
        <f>U26+V26</f>
        <v>0</v>
      </c>
    </row>
    <row r="27" spans="1:23" ht="15">
      <c r="A27" s="57"/>
      <c r="B27" s="60" t="s">
        <v>77</v>
      </c>
      <c r="C27" s="47" t="s">
        <v>29</v>
      </c>
      <c r="D27" s="71">
        <v>165929.91100000002</v>
      </c>
      <c r="E27" s="83">
        <v>19013.274</v>
      </c>
      <c r="F27" s="84">
        <v>20771.058999999997</v>
      </c>
      <c r="G27" s="199">
        <f>E27+F27</f>
        <v>39784.333</v>
      </c>
      <c r="H27" s="71">
        <v>166682.04369999998</v>
      </c>
      <c r="I27" s="136">
        <v>72177.344</v>
      </c>
      <c r="J27" s="137">
        <v>77748.526</v>
      </c>
      <c r="K27" s="200">
        <v>149925.87</v>
      </c>
      <c r="L27" s="71">
        <v>166682.044</v>
      </c>
      <c r="M27" s="83"/>
      <c r="N27" s="84"/>
      <c r="O27" s="93">
        <f>M27+N27</f>
        <v>0</v>
      </c>
      <c r="P27" s="71"/>
      <c r="Q27" s="83"/>
      <c r="R27" s="84"/>
      <c r="S27" s="93">
        <f>Q27+R27</f>
        <v>0</v>
      </c>
      <c r="T27" s="71"/>
      <c r="U27" s="83"/>
      <c r="V27" s="84"/>
      <c r="W27" s="93">
        <f>U27+V27</f>
        <v>0</v>
      </c>
    </row>
    <row r="28" spans="1:23" ht="15">
      <c r="A28" s="57"/>
      <c r="B28" s="59" t="s">
        <v>78</v>
      </c>
      <c r="C28" s="47" t="s">
        <v>29</v>
      </c>
      <c r="D28" s="71"/>
      <c r="E28" s="83"/>
      <c r="F28" s="84"/>
      <c r="G28" s="202"/>
      <c r="H28" s="71"/>
      <c r="I28" s="136"/>
      <c r="J28" s="137"/>
      <c r="K28" s="138"/>
      <c r="L28" s="71"/>
      <c r="M28" s="83"/>
      <c r="N28" s="84"/>
      <c r="O28" s="85"/>
      <c r="P28" s="71"/>
      <c r="Q28" s="83"/>
      <c r="R28" s="84"/>
      <c r="S28" s="85"/>
      <c r="T28" s="71"/>
      <c r="U28" s="83"/>
      <c r="V28" s="84"/>
      <c r="W28" s="85"/>
    </row>
    <row r="29" spans="1:23" ht="15">
      <c r="A29" s="57"/>
      <c r="B29" s="60" t="s">
        <v>76</v>
      </c>
      <c r="C29" s="47" t="s">
        <v>29</v>
      </c>
      <c r="D29" s="71"/>
      <c r="E29" s="83"/>
      <c r="F29" s="84"/>
      <c r="G29" s="202"/>
      <c r="H29" s="71"/>
      <c r="I29" s="136"/>
      <c r="J29" s="137"/>
      <c r="K29" s="138"/>
      <c r="L29" s="71"/>
      <c r="M29" s="83"/>
      <c r="N29" s="84"/>
      <c r="O29" s="85"/>
      <c r="P29" s="71"/>
      <c r="Q29" s="83"/>
      <c r="R29" s="84"/>
      <c r="S29" s="85"/>
      <c r="T29" s="71"/>
      <c r="U29" s="83"/>
      <c r="V29" s="84"/>
      <c r="W29" s="85"/>
    </row>
    <row r="30" spans="1:23" ht="15">
      <c r="A30" s="57"/>
      <c r="B30" s="60" t="s">
        <v>77</v>
      </c>
      <c r="C30" s="47" t="s">
        <v>29</v>
      </c>
      <c r="D30" s="71"/>
      <c r="E30" s="83"/>
      <c r="F30" s="84"/>
      <c r="G30" s="202"/>
      <c r="H30" s="71"/>
      <c r="I30" s="136"/>
      <c r="J30" s="137"/>
      <c r="K30" s="138"/>
      <c r="L30" s="71"/>
      <c r="M30" s="83"/>
      <c r="N30" s="84"/>
      <c r="O30" s="85"/>
      <c r="P30" s="71"/>
      <c r="Q30" s="83"/>
      <c r="R30" s="84"/>
      <c r="S30" s="85"/>
      <c r="T30" s="71"/>
      <c r="U30" s="83"/>
      <c r="V30" s="84"/>
      <c r="W30" s="85"/>
    </row>
    <row r="31" spans="1:23" ht="15">
      <c r="A31" s="57" t="s">
        <v>115</v>
      </c>
      <c r="B31" s="61" t="s">
        <v>116</v>
      </c>
      <c r="C31" s="47" t="s">
        <v>29</v>
      </c>
      <c r="D31" s="100">
        <f aca="true" t="shared" si="9" ref="D31:W31">D32+D33</f>
        <v>18360.613</v>
      </c>
      <c r="E31" s="101">
        <f t="shared" si="9"/>
        <v>11859.189999999999</v>
      </c>
      <c r="F31" s="102">
        <f t="shared" si="9"/>
        <v>7258.518</v>
      </c>
      <c r="G31" s="203">
        <f t="shared" si="9"/>
        <v>19117.708</v>
      </c>
      <c r="H31" s="100">
        <v>17635.828</v>
      </c>
      <c r="I31" s="204">
        <v>9107.094000000001</v>
      </c>
      <c r="J31" s="205">
        <v>5804.8629999999985</v>
      </c>
      <c r="K31" s="206">
        <v>14911.956999999999</v>
      </c>
      <c r="L31" s="100">
        <v>17635.828</v>
      </c>
      <c r="M31" s="101">
        <f>M32+M33</f>
        <v>7165.856</v>
      </c>
      <c r="N31" s="102">
        <f>N32+N33</f>
        <v>6364.232</v>
      </c>
      <c r="O31" s="103">
        <f>O32+O33</f>
        <v>13530.088</v>
      </c>
      <c r="P31" s="100">
        <f t="shared" si="9"/>
        <v>0</v>
      </c>
      <c r="Q31" s="101">
        <f t="shared" si="9"/>
        <v>0</v>
      </c>
      <c r="R31" s="102">
        <f t="shared" si="9"/>
        <v>0</v>
      </c>
      <c r="S31" s="103">
        <f t="shared" si="9"/>
        <v>0</v>
      </c>
      <c r="T31" s="100">
        <f t="shared" si="9"/>
        <v>0</v>
      </c>
      <c r="U31" s="101">
        <f t="shared" si="9"/>
        <v>0</v>
      </c>
      <c r="V31" s="102">
        <f t="shared" si="9"/>
        <v>0</v>
      </c>
      <c r="W31" s="103">
        <f t="shared" si="9"/>
        <v>0</v>
      </c>
    </row>
    <row r="32" spans="1:23" ht="15">
      <c r="A32" s="57"/>
      <c r="B32" s="60" t="s">
        <v>76</v>
      </c>
      <c r="C32" s="47" t="s">
        <v>29</v>
      </c>
      <c r="D32" s="71">
        <v>17185.534</v>
      </c>
      <c r="E32" s="83">
        <f>11112.373+206.817</f>
        <v>11319.189999999999</v>
      </c>
      <c r="F32" s="84">
        <f>6555.067+188.451</f>
        <v>6743.518</v>
      </c>
      <c r="G32" s="199">
        <f>E32+F32</f>
        <v>18062.708</v>
      </c>
      <c r="H32" s="71">
        <v>16507.135230841803</v>
      </c>
      <c r="I32" s="136">
        <v>8347.787</v>
      </c>
      <c r="J32" s="137">
        <v>5077.251999999999</v>
      </c>
      <c r="K32" s="200">
        <v>13425.038999999999</v>
      </c>
      <c r="L32" s="71">
        <v>16507.135000000002</v>
      </c>
      <c r="M32" s="83">
        <f>6414.263+228.593</f>
        <v>6642.856</v>
      </c>
      <c r="N32" s="84">
        <f>5609.914+222.318</f>
        <v>5832.232</v>
      </c>
      <c r="O32" s="93">
        <f>M32+N32</f>
        <v>12475.088</v>
      </c>
      <c r="P32" s="71"/>
      <c r="Q32" s="83"/>
      <c r="R32" s="84"/>
      <c r="S32" s="93">
        <f>Q32+R32</f>
        <v>0</v>
      </c>
      <c r="T32" s="71"/>
      <c r="U32" s="83"/>
      <c r="V32" s="84"/>
      <c r="W32" s="93">
        <f>U32+V32</f>
        <v>0</v>
      </c>
    </row>
    <row r="33" spans="1:23" ht="15">
      <c r="A33" s="57"/>
      <c r="B33" s="62" t="s">
        <v>79</v>
      </c>
      <c r="C33" s="47" t="s">
        <v>29</v>
      </c>
      <c r="D33" s="71">
        <v>1175.079</v>
      </c>
      <c r="E33" s="83">
        <v>540</v>
      </c>
      <c r="F33" s="84">
        <v>515</v>
      </c>
      <c r="G33" s="199">
        <f>E33+F33</f>
        <v>1055</v>
      </c>
      <c r="H33" s="71">
        <v>1128.6927691581975</v>
      </c>
      <c r="I33" s="136">
        <v>759.3069999999998</v>
      </c>
      <c r="J33" s="137">
        <v>727.611</v>
      </c>
      <c r="K33" s="200">
        <v>1486.9179999999997</v>
      </c>
      <c r="L33" s="71">
        <v>1128.6930000000002</v>
      </c>
      <c r="M33" s="83">
        <v>523</v>
      </c>
      <c r="N33" s="84">
        <v>532</v>
      </c>
      <c r="O33" s="93">
        <f>M33+N33</f>
        <v>1055</v>
      </c>
      <c r="P33" s="71"/>
      <c r="Q33" s="83"/>
      <c r="R33" s="84"/>
      <c r="S33" s="93">
        <f>Q33+R33</f>
        <v>0</v>
      </c>
      <c r="T33" s="71"/>
      <c r="U33" s="83"/>
      <c r="V33" s="84"/>
      <c r="W33" s="93">
        <f>U33+V33</f>
        <v>0</v>
      </c>
    </row>
    <row r="34" spans="1:23" ht="15">
      <c r="A34" s="57" t="s">
        <v>117</v>
      </c>
      <c r="B34" s="61" t="s">
        <v>0</v>
      </c>
      <c r="C34" s="47" t="s">
        <v>29</v>
      </c>
      <c r="D34" s="100">
        <f aca="true" t="shared" si="10" ref="D34:W34">D35+D36</f>
        <v>23494.147</v>
      </c>
      <c r="E34" s="101">
        <f t="shared" si="10"/>
        <v>10050.622</v>
      </c>
      <c r="F34" s="102">
        <f t="shared" si="10"/>
        <v>9648.255000000001</v>
      </c>
      <c r="G34" s="203">
        <f t="shared" si="10"/>
        <v>19698.877</v>
      </c>
      <c r="H34" s="100">
        <v>22855.16</v>
      </c>
      <c r="I34" s="204">
        <v>10668.724</v>
      </c>
      <c r="J34" s="205">
        <v>12366.215</v>
      </c>
      <c r="K34" s="206">
        <v>23034.939</v>
      </c>
      <c r="L34" s="100">
        <v>22855.16</v>
      </c>
      <c r="M34" s="101">
        <f>M35+M36</f>
        <v>12858.862000000001</v>
      </c>
      <c r="N34" s="102">
        <f>N35+N36</f>
        <v>14530.2</v>
      </c>
      <c r="O34" s="103">
        <f>O35+O36</f>
        <v>27389.062</v>
      </c>
      <c r="P34" s="100">
        <f t="shared" si="10"/>
        <v>0</v>
      </c>
      <c r="Q34" s="101">
        <f t="shared" si="10"/>
        <v>0</v>
      </c>
      <c r="R34" s="102">
        <f t="shared" si="10"/>
        <v>0</v>
      </c>
      <c r="S34" s="103">
        <f t="shared" si="10"/>
        <v>0</v>
      </c>
      <c r="T34" s="100">
        <f t="shared" si="10"/>
        <v>0</v>
      </c>
      <c r="U34" s="101">
        <f t="shared" si="10"/>
        <v>0</v>
      </c>
      <c r="V34" s="102">
        <f t="shared" si="10"/>
        <v>0</v>
      </c>
      <c r="W34" s="103">
        <f t="shared" si="10"/>
        <v>0</v>
      </c>
    </row>
    <row r="35" spans="1:23" ht="15">
      <c r="A35" s="57"/>
      <c r="B35" s="60" t="s">
        <v>76</v>
      </c>
      <c r="C35" s="47" t="s">
        <v>29</v>
      </c>
      <c r="D35" s="71">
        <v>23188.723</v>
      </c>
      <c r="E35" s="83">
        <f>7869.476+2053.146</f>
        <v>9922.622</v>
      </c>
      <c r="F35" s="84">
        <f>7139.437+2355.118+30.7</f>
        <v>9525.255000000001</v>
      </c>
      <c r="G35" s="93">
        <f>E35+F35</f>
        <v>19447.877</v>
      </c>
      <c r="H35" s="71">
        <v>22558.042833420597</v>
      </c>
      <c r="I35" s="136">
        <v>7424.442</v>
      </c>
      <c r="J35" s="137">
        <v>5907.505</v>
      </c>
      <c r="K35" s="200">
        <v>13331.947</v>
      </c>
      <c r="L35" s="71">
        <v>22558.042999999998</v>
      </c>
      <c r="M35" s="83">
        <f>7428.921+5141.941</f>
        <v>12570.862000000001</v>
      </c>
      <c r="N35" s="84">
        <f>6615.786+7687.414</f>
        <v>14303.2</v>
      </c>
      <c r="O35" s="93">
        <f>M35+N35</f>
        <v>26874.062</v>
      </c>
      <c r="P35" s="71"/>
      <c r="Q35" s="83"/>
      <c r="R35" s="84"/>
      <c r="S35" s="93">
        <f>Q35+R35</f>
        <v>0</v>
      </c>
      <c r="T35" s="71"/>
      <c r="U35" s="83"/>
      <c r="V35" s="84"/>
      <c r="W35" s="93">
        <f>U35+V35</f>
        <v>0</v>
      </c>
    </row>
    <row r="36" spans="1:23" ht="15">
      <c r="A36" s="57"/>
      <c r="B36" s="60" t="s">
        <v>118</v>
      </c>
      <c r="C36" s="47" t="s">
        <v>29</v>
      </c>
      <c r="D36" s="71">
        <v>305.424</v>
      </c>
      <c r="E36" s="83">
        <f>128</f>
        <v>128</v>
      </c>
      <c r="F36" s="84">
        <v>123</v>
      </c>
      <c r="G36" s="93">
        <f>E36+F36</f>
        <v>251</v>
      </c>
      <c r="H36" s="71">
        <v>297.1171665794038</v>
      </c>
      <c r="I36" s="136">
        <v>3244.282</v>
      </c>
      <c r="J36" s="137">
        <v>6458.71</v>
      </c>
      <c r="K36" s="200">
        <v>9702.992</v>
      </c>
      <c r="L36" s="71">
        <v>297.11699999999996</v>
      </c>
      <c r="M36" s="83">
        <v>288</v>
      </c>
      <c r="N36" s="84">
        <v>227</v>
      </c>
      <c r="O36" s="93">
        <f>M36+N36</f>
        <v>515</v>
      </c>
      <c r="P36" s="71"/>
      <c r="Q36" s="83"/>
      <c r="R36" s="84"/>
      <c r="S36" s="93">
        <f>Q36+R36</f>
        <v>0</v>
      </c>
      <c r="T36" s="71"/>
      <c r="U36" s="83"/>
      <c r="V36" s="84"/>
      <c r="W36" s="93">
        <f>U36+V36</f>
        <v>0</v>
      </c>
    </row>
    <row r="37" spans="1:23" ht="30">
      <c r="A37" s="63" t="s">
        <v>119</v>
      </c>
      <c r="B37" s="64" t="s">
        <v>120</v>
      </c>
      <c r="C37" s="65" t="s">
        <v>29</v>
      </c>
      <c r="D37" s="99"/>
      <c r="E37" s="94"/>
      <c r="F37" s="95"/>
      <c r="G37" s="96"/>
      <c r="H37" s="99"/>
      <c r="I37" s="139"/>
      <c r="J37" s="140"/>
      <c r="K37" s="141"/>
      <c r="L37" s="99"/>
      <c r="M37" s="94"/>
      <c r="N37" s="95"/>
      <c r="O37" s="96"/>
      <c r="P37" s="99"/>
      <c r="Q37" s="94"/>
      <c r="R37" s="95"/>
      <c r="S37" s="96"/>
      <c r="T37" s="99"/>
      <c r="U37" s="94"/>
      <c r="V37" s="95"/>
      <c r="W37" s="96"/>
    </row>
    <row r="44" ht="15">
      <c r="D44" s="11">
        <f>D35/D34</f>
        <v>0.9869999962118226</v>
      </c>
    </row>
    <row r="45" ht="15">
      <c r="D45" s="11">
        <f>D36/D34</f>
        <v>0.013000003788177538</v>
      </c>
    </row>
  </sheetData>
  <sheetProtection/>
  <mergeCells count="15">
    <mergeCell ref="U5:W5"/>
    <mergeCell ref="T4:W4"/>
    <mergeCell ref="P4:S4"/>
    <mergeCell ref="Q5:S5"/>
    <mergeCell ref="L4:O4"/>
    <mergeCell ref="E5:G5"/>
    <mergeCell ref="M5:O5"/>
    <mergeCell ref="D4:G4"/>
    <mergeCell ref="A2:A6"/>
    <mergeCell ref="B2:B6"/>
    <mergeCell ref="C2:C6"/>
    <mergeCell ref="H4:K4"/>
    <mergeCell ref="I5:K5"/>
    <mergeCell ref="D2:K2"/>
    <mergeCell ref="D3:K3"/>
  </mergeCells>
  <printOptions horizontalCentered="1"/>
  <pageMargins left="1.1811023622047245" right="0.3937007874015748" top="0.3937007874015748" bottom="0.3937007874015748" header="0.31496062992125984" footer="0.31496062992125984"/>
  <pageSetup blackAndWhite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26"/>
  <sheetViews>
    <sheetView zoomScale="80" zoomScaleNormal="80" zoomScaleSheetLayoutView="70" zoomScalePageLayoutView="0" workbookViewId="0" topLeftCell="A1">
      <selection activeCell="L15" sqref="L15"/>
    </sheetView>
  </sheetViews>
  <sheetFormatPr defaultColWidth="9.140625" defaultRowHeight="12.75"/>
  <cols>
    <col min="1" max="1" width="7.28125" style="11" customWidth="1"/>
    <col min="2" max="2" width="45.7109375" style="11" customWidth="1"/>
    <col min="3" max="4" width="15.00390625" style="11" customWidth="1"/>
    <col min="5" max="5" width="45.7109375" style="11" customWidth="1"/>
    <col min="6" max="7" width="15.00390625" style="11" customWidth="1"/>
    <col min="8" max="8" width="16.28125" style="11" customWidth="1"/>
    <col min="9" max="9" width="43.8515625" style="11" customWidth="1"/>
    <col min="10" max="16384" width="9.140625" style="11" customWidth="1"/>
  </cols>
  <sheetData>
    <row r="1" spans="1:9" ht="37.5" customHeight="1">
      <c r="A1" s="244" t="s">
        <v>65</v>
      </c>
      <c r="B1" s="244"/>
      <c r="C1" s="244"/>
      <c r="D1" s="244"/>
      <c r="E1" s="244"/>
      <c r="F1" s="244"/>
      <c r="G1" s="244"/>
      <c r="H1" s="244"/>
      <c r="I1" s="244"/>
    </row>
    <row r="2" spans="1:7" ht="21.75" customHeight="1">
      <c r="A2" s="249" t="s">
        <v>66</v>
      </c>
      <c r="B2" s="249"/>
      <c r="C2" s="249"/>
      <c r="D2" s="249"/>
      <c r="E2" s="249"/>
      <c r="F2" s="249"/>
      <c r="G2" s="249"/>
    </row>
    <row r="3" spans="1:9" ht="18" customHeight="1">
      <c r="A3" s="246" t="s">
        <v>6</v>
      </c>
      <c r="B3" s="250" t="s">
        <v>70</v>
      </c>
      <c r="C3" s="250"/>
      <c r="D3" s="250"/>
      <c r="E3" s="250" t="s">
        <v>71</v>
      </c>
      <c r="F3" s="250"/>
      <c r="G3" s="250"/>
      <c r="H3" s="245" t="s">
        <v>124</v>
      </c>
      <c r="I3" s="246" t="s">
        <v>125</v>
      </c>
    </row>
    <row r="4" spans="1:9" ht="102.75" customHeight="1">
      <c r="A4" s="247"/>
      <c r="B4" s="4" t="s">
        <v>7</v>
      </c>
      <c r="C4" s="4" t="s">
        <v>1</v>
      </c>
      <c r="D4" s="4" t="s">
        <v>8</v>
      </c>
      <c r="E4" s="4" t="s">
        <v>7</v>
      </c>
      <c r="F4" s="4" t="s">
        <v>1</v>
      </c>
      <c r="G4" s="4" t="s">
        <v>67</v>
      </c>
      <c r="H4" s="245"/>
      <c r="I4" s="247"/>
    </row>
    <row r="5" spans="1:9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5.75">
      <c r="A6" s="27" t="s">
        <v>5</v>
      </c>
      <c r="B6" s="254"/>
      <c r="C6" s="255"/>
      <c r="D6" s="256"/>
      <c r="E6" s="254"/>
      <c r="F6" s="255"/>
      <c r="G6" s="256"/>
      <c r="H6" s="108"/>
      <c r="I6" s="108"/>
    </row>
    <row r="7" spans="1:9" s="33" customFormat="1" ht="15.75" customHeight="1">
      <c r="A7" s="258" t="s">
        <v>9</v>
      </c>
      <c r="B7" s="233"/>
      <c r="C7" s="29"/>
      <c r="D7" s="30"/>
      <c r="E7" s="35" t="s">
        <v>9</v>
      </c>
      <c r="F7" s="31"/>
      <c r="G7" s="32"/>
      <c r="H7" s="109"/>
      <c r="I7" s="109"/>
    </row>
    <row r="8" spans="1:7" ht="33" customHeight="1">
      <c r="A8" s="248" t="s">
        <v>34</v>
      </c>
      <c r="B8" s="248"/>
      <c r="C8" s="248"/>
      <c r="D8" s="248"/>
      <c r="E8" s="107"/>
      <c r="F8" s="107"/>
      <c r="G8" s="107"/>
    </row>
    <row r="9" spans="1:5" ht="18" customHeight="1">
      <c r="A9" s="7"/>
      <c r="B9" s="7"/>
      <c r="E9" s="7"/>
    </row>
    <row r="10" spans="1:7" ht="15.75" customHeight="1">
      <c r="A10" s="257" t="s">
        <v>68</v>
      </c>
      <c r="B10" s="257"/>
      <c r="C10" s="257"/>
      <c r="D10" s="257"/>
      <c r="E10" s="257"/>
      <c r="F10" s="257"/>
      <c r="G10" s="257"/>
    </row>
    <row r="11" spans="1:9" ht="15.75" customHeight="1">
      <c r="A11" s="246" t="s">
        <v>6</v>
      </c>
      <c r="B11" s="250" t="s">
        <v>70</v>
      </c>
      <c r="C11" s="250"/>
      <c r="D11" s="250"/>
      <c r="E11" s="250" t="s">
        <v>71</v>
      </c>
      <c r="F11" s="250"/>
      <c r="G11" s="250"/>
      <c r="H11" s="245" t="s">
        <v>124</v>
      </c>
      <c r="I11" s="246" t="s">
        <v>125</v>
      </c>
    </row>
    <row r="12" spans="1:9" ht="105.75" customHeight="1">
      <c r="A12" s="247"/>
      <c r="B12" s="4" t="s">
        <v>7</v>
      </c>
      <c r="C12" s="4" t="s">
        <v>1</v>
      </c>
      <c r="D12" s="4" t="s">
        <v>8</v>
      </c>
      <c r="E12" s="4" t="s">
        <v>7</v>
      </c>
      <c r="F12" s="4" t="s">
        <v>1</v>
      </c>
      <c r="G12" s="4" t="s">
        <v>67</v>
      </c>
      <c r="H12" s="245"/>
      <c r="I12" s="247"/>
    </row>
    <row r="13" spans="1:9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ht="15.75">
      <c r="A14" s="4" t="s">
        <v>5</v>
      </c>
      <c r="B14" s="4"/>
      <c r="C14" s="4"/>
      <c r="D14" s="9"/>
      <c r="E14" s="4"/>
      <c r="F14" s="4"/>
      <c r="G14" s="9"/>
      <c r="H14" s="108"/>
      <c r="I14" s="108"/>
    </row>
    <row r="15" spans="1:9" ht="15.75">
      <c r="A15" s="252" t="s">
        <v>9</v>
      </c>
      <c r="B15" s="253"/>
      <c r="C15" s="4"/>
      <c r="D15" s="9"/>
      <c r="E15" s="36" t="s">
        <v>9</v>
      </c>
      <c r="F15" s="251"/>
      <c r="G15" s="251"/>
      <c r="H15" s="109"/>
      <c r="I15" s="109"/>
    </row>
    <row r="16" spans="1:7" ht="33" customHeight="1">
      <c r="A16" s="248" t="s">
        <v>35</v>
      </c>
      <c r="B16" s="248"/>
      <c r="C16" s="248"/>
      <c r="D16" s="248"/>
      <c r="E16" s="248"/>
      <c r="F16" s="248"/>
      <c r="G16" s="248"/>
    </row>
    <row r="17" spans="1:5" ht="15.75">
      <c r="A17" s="7"/>
      <c r="B17" s="7"/>
      <c r="E17" s="7"/>
    </row>
    <row r="18" spans="1:7" ht="19.5" customHeight="1">
      <c r="A18" s="249" t="s">
        <v>69</v>
      </c>
      <c r="B18" s="249"/>
      <c r="C18" s="249"/>
      <c r="D18" s="249"/>
      <c r="E18" s="249"/>
      <c r="F18" s="249"/>
      <c r="G18" s="249"/>
    </row>
    <row r="19" spans="1:9" ht="19.5" customHeight="1">
      <c r="A19" s="246" t="s">
        <v>6</v>
      </c>
      <c r="B19" s="250" t="s">
        <v>70</v>
      </c>
      <c r="C19" s="250"/>
      <c r="D19" s="250"/>
      <c r="E19" s="250" t="s">
        <v>71</v>
      </c>
      <c r="F19" s="250"/>
      <c r="G19" s="250"/>
      <c r="H19" s="245" t="s">
        <v>124</v>
      </c>
      <c r="I19" s="246" t="s">
        <v>125</v>
      </c>
    </row>
    <row r="20" spans="1:9" ht="104.25" customHeight="1">
      <c r="A20" s="247"/>
      <c r="B20" s="4" t="s">
        <v>7</v>
      </c>
      <c r="C20" s="4" t="s">
        <v>1</v>
      </c>
      <c r="D20" s="4" t="s">
        <v>8</v>
      </c>
      <c r="E20" s="4" t="s">
        <v>7</v>
      </c>
      <c r="F20" s="4" t="s">
        <v>1</v>
      </c>
      <c r="G20" s="4" t="s">
        <v>67</v>
      </c>
      <c r="H20" s="245"/>
      <c r="I20" s="247"/>
    </row>
    <row r="21" spans="1:9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</row>
    <row r="22" spans="1:9" ht="15.75">
      <c r="A22" s="4" t="s">
        <v>5</v>
      </c>
      <c r="B22" s="4"/>
      <c r="C22" s="4"/>
      <c r="D22" s="9"/>
      <c r="E22" s="4"/>
      <c r="F22" s="4"/>
      <c r="G22" s="9"/>
      <c r="H22" s="108"/>
      <c r="I22" s="108"/>
    </row>
    <row r="23" spans="1:9" ht="14.25" customHeight="1">
      <c r="A23" s="252" t="s">
        <v>9</v>
      </c>
      <c r="B23" s="253"/>
      <c r="C23" s="4"/>
      <c r="D23" s="9"/>
      <c r="E23" s="36" t="s">
        <v>9</v>
      </c>
      <c r="F23" s="251"/>
      <c r="G23" s="251"/>
      <c r="H23" s="109"/>
      <c r="I23" s="109"/>
    </row>
    <row r="24" spans="1:7" ht="35.25" customHeight="1">
      <c r="A24" s="248" t="s">
        <v>36</v>
      </c>
      <c r="B24" s="248"/>
      <c r="C24" s="248"/>
      <c r="D24" s="248"/>
      <c r="E24" s="107"/>
      <c r="F24" s="107"/>
      <c r="G24" s="107"/>
    </row>
    <row r="25" spans="1:5" ht="15.75" customHeight="1">
      <c r="A25" s="5"/>
      <c r="B25" s="6"/>
      <c r="E25" s="6"/>
    </row>
    <row r="26" ht="15.75">
      <c r="D26" s="28"/>
    </row>
  </sheetData>
  <sheetProtection/>
  <mergeCells count="31">
    <mergeCell ref="H11:H12"/>
    <mergeCell ref="I11:I12"/>
    <mergeCell ref="A10:D10"/>
    <mergeCell ref="A7:B7"/>
    <mergeCell ref="E11:G11"/>
    <mergeCell ref="B11:D11"/>
    <mergeCell ref="I19:I20"/>
    <mergeCell ref="E19:G19"/>
    <mergeCell ref="B19:D19"/>
    <mergeCell ref="E6:G6"/>
    <mergeCell ref="B6:D6"/>
    <mergeCell ref="H19:H20"/>
    <mergeCell ref="E10:G10"/>
    <mergeCell ref="A15:B15"/>
    <mergeCell ref="F15:G15"/>
    <mergeCell ref="A11:A12"/>
    <mergeCell ref="A24:D24"/>
    <mergeCell ref="A18:G18"/>
    <mergeCell ref="A16:D16"/>
    <mergeCell ref="F23:G23"/>
    <mergeCell ref="A23:B23"/>
    <mergeCell ref="E16:G16"/>
    <mergeCell ref="A19:A20"/>
    <mergeCell ref="A1:I1"/>
    <mergeCell ref="H3:H4"/>
    <mergeCell ref="I3:I4"/>
    <mergeCell ref="A8:D8"/>
    <mergeCell ref="A2:G2"/>
    <mergeCell ref="B3:D3"/>
    <mergeCell ref="A3:A4"/>
    <mergeCell ref="E3:G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28125" style="11" customWidth="1"/>
    <col min="2" max="2" width="20.00390625" style="11" customWidth="1"/>
    <col min="3" max="3" width="11.7109375" style="11" customWidth="1"/>
    <col min="4" max="4" width="14.57421875" style="11" customWidth="1"/>
    <col min="5" max="6" width="11.8515625" style="11" customWidth="1"/>
    <col min="7" max="8" width="11.8515625" style="11" hidden="1" customWidth="1"/>
    <col min="9" max="9" width="20.140625" style="11" customWidth="1"/>
    <col min="10" max="10" width="13.00390625" style="11" customWidth="1"/>
    <col min="11" max="11" width="14.8515625" style="11" customWidth="1"/>
    <col min="12" max="13" width="11.8515625" style="11" customWidth="1"/>
    <col min="14" max="15" width="11.8515625" style="11" hidden="1" customWidth="1"/>
    <col min="16" max="16384" width="9.140625" style="11" customWidth="1"/>
  </cols>
  <sheetData>
    <row r="1" spans="1:12" ht="33" customHeight="1">
      <c r="A1" s="261" t="s">
        <v>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6" ht="15.75">
      <c r="A2" s="262" t="s">
        <v>10</v>
      </c>
      <c r="B2" s="265" t="s">
        <v>70</v>
      </c>
      <c r="C2" s="266"/>
      <c r="D2" s="266"/>
      <c r="E2" s="266"/>
      <c r="F2" s="266"/>
      <c r="G2" s="266"/>
      <c r="H2" s="267"/>
      <c r="I2" s="265" t="s">
        <v>71</v>
      </c>
      <c r="J2" s="266"/>
      <c r="K2" s="266"/>
      <c r="L2" s="266"/>
      <c r="M2" s="122"/>
      <c r="N2" s="122"/>
      <c r="O2" s="123"/>
      <c r="P2" s="37"/>
    </row>
    <row r="3" spans="1:16" ht="35.25" customHeight="1">
      <c r="A3" s="268"/>
      <c r="B3" s="262" t="s">
        <v>2</v>
      </c>
      <c r="C3" s="262" t="s">
        <v>11</v>
      </c>
      <c r="D3" s="259" t="s">
        <v>12</v>
      </c>
      <c r="E3" s="260"/>
      <c r="F3" s="260"/>
      <c r="G3" s="260"/>
      <c r="H3" s="264"/>
      <c r="I3" s="262" t="s">
        <v>2</v>
      </c>
      <c r="J3" s="262" t="s">
        <v>11</v>
      </c>
      <c r="K3" s="259" t="s">
        <v>12</v>
      </c>
      <c r="L3" s="260"/>
      <c r="M3" s="260"/>
      <c r="N3" s="120"/>
      <c r="O3" s="121"/>
      <c r="P3" s="37"/>
    </row>
    <row r="4" spans="1:16" ht="15.75">
      <c r="A4" s="263"/>
      <c r="B4" s="263"/>
      <c r="C4" s="263"/>
      <c r="D4" s="34" t="s">
        <v>81</v>
      </c>
      <c r="E4" s="34" t="s">
        <v>82</v>
      </c>
      <c r="F4" s="34" t="s">
        <v>83</v>
      </c>
      <c r="G4" s="34" t="s">
        <v>84</v>
      </c>
      <c r="H4" s="34" t="s">
        <v>85</v>
      </c>
      <c r="I4" s="263"/>
      <c r="J4" s="263"/>
      <c r="K4" s="34" t="s">
        <v>81</v>
      </c>
      <c r="L4" s="114" t="s">
        <v>82</v>
      </c>
      <c r="M4" s="34" t="s">
        <v>83</v>
      </c>
      <c r="N4" s="34" t="s">
        <v>84</v>
      </c>
      <c r="O4" s="34" t="s">
        <v>85</v>
      </c>
      <c r="P4" s="37"/>
    </row>
    <row r="5" spans="1:16" ht="15.75">
      <c r="A5" s="4">
        <v>1</v>
      </c>
      <c r="B5" s="4">
        <f aca="true" t="shared" si="0" ref="B5:H5">A5+1</f>
        <v>2</v>
      </c>
      <c r="C5" s="4">
        <f t="shared" si="0"/>
        <v>3</v>
      </c>
      <c r="D5" s="4">
        <f t="shared" si="0"/>
        <v>4</v>
      </c>
      <c r="E5" s="4">
        <v>5</v>
      </c>
      <c r="F5" s="4">
        <v>6</v>
      </c>
      <c r="G5" s="4">
        <f t="shared" si="0"/>
        <v>7</v>
      </c>
      <c r="H5" s="4">
        <f t="shared" si="0"/>
        <v>8</v>
      </c>
      <c r="I5" s="4">
        <v>7</v>
      </c>
      <c r="J5" s="4">
        <v>8</v>
      </c>
      <c r="K5" s="4">
        <v>9</v>
      </c>
      <c r="L5" s="115">
        <v>10</v>
      </c>
      <c r="M5" s="4">
        <f>L5+1</f>
        <v>11</v>
      </c>
      <c r="N5" s="4">
        <f>M5+1</f>
        <v>12</v>
      </c>
      <c r="O5" s="4">
        <f>N5+1</f>
        <v>13</v>
      </c>
      <c r="P5" s="37"/>
    </row>
    <row r="6" spans="1:16" ht="47.25">
      <c r="A6" s="2" t="s">
        <v>5</v>
      </c>
      <c r="B6" s="15" t="s">
        <v>37</v>
      </c>
      <c r="C6" s="10" t="s">
        <v>3</v>
      </c>
      <c r="D6" s="111">
        <v>76848.95474332783</v>
      </c>
      <c r="E6" s="111">
        <v>81805.54915047364</v>
      </c>
      <c r="F6" s="16">
        <v>86685.89244544061</v>
      </c>
      <c r="G6" s="16"/>
      <c r="H6" s="16"/>
      <c r="I6" s="15" t="s">
        <v>37</v>
      </c>
      <c r="J6" s="10" t="s">
        <v>3</v>
      </c>
      <c r="K6" s="111">
        <v>70426.30718999999</v>
      </c>
      <c r="L6" s="111">
        <v>91134.20082999999</v>
      </c>
      <c r="M6" s="16">
        <v>84333.45735</v>
      </c>
      <c r="N6" s="16"/>
      <c r="O6" s="16"/>
      <c r="P6" s="37"/>
    </row>
    <row r="7" spans="1:8" ht="15.75">
      <c r="A7" s="39"/>
      <c r="B7" s="40"/>
      <c r="C7" s="41"/>
      <c r="H7" s="38"/>
    </row>
  </sheetData>
  <sheetProtection/>
  <mergeCells count="10">
    <mergeCell ref="K3:M3"/>
    <mergeCell ref="A1:L1"/>
    <mergeCell ref="B3:B4"/>
    <mergeCell ref="C3:C4"/>
    <mergeCell ref="D3:H3"/>
    <mergeCell ref="B2:H2"/>
    <mergeCell ref="A2:A4"/>
    <mergeCell ref="I3:I4"/>
    <mergeCell ref="J3:J4"/>
    <mergeCell ref="I2:L2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20"/>
  <sheetViews>
    <sheetView zoomScale="80" zoomScaleNormal="80" zoomScalePageLayoutView="0" workbookViewId="0" topLeftCell="A1">
      <pane xSplit="2" ySplit="4" topLeftCell="E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5" sqref="R5"/>
    </sheetView>
  </sheetViews>
  <sheetFormatPr defaultColWidth="9.140625" defaultRowHeight="12.75"/>
  <cols>
    <col min="1" max="1" width="7.28125" style="11" customWidth="1"/>
    <col min="2" max="2" width="73.57421875" style="11" customWidth="1"/>
    <col min="3" max="3" width="11.7109375" style="11" customWidth="1"/>
    <col min="4" max="4" width="14.140625" style="11" customWidth="1"/>
    <col min="5" max="5" width="14.140625" style="112" customWidth="1"/>
    <col min="6" max="6" width="14.140625" style="11" customWidth="1"/>
    <col min="7" max="7" width="42.421875" style="11" customWidth="1"/>
    <col min="8" max="8" width="15.28125" style="11" customWidth="1"/>
    <col min="9" max="9" width="14.140625" style="112" customWidth="1"/>
    <col min="10" max="10" width="14.140625" style="11" customWidth="1"/>
    <col min="11" max="11" width="42.421875" style="11" customWidth="1"/>
    <col min="12" max="14" width="14.140625" style="11" customWidth="1"/>
    <col min="15" max="15" width="40.421875" style="11" customWidth="1"/>
    <col min="16" max="17" width="14.140625" style="11" hidden="1" customWidth="1"/>
    <col min="18" max="18" width="9.140625" style="104" customWidth="1"/>
    <col min="19" max="16384" width="9.140625" style="11" customWidth="1"/>
  </cols>
  <sheetData>
    <row r="1" spans="1:17" ht="35.25" customHeight="1">
      <c r="A1" s="269" t="s">
        <v>121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8" ht="15" customHeight="1">
      <c r="A2" s="273" t="s">
        <v>10</v>
      </c>
      <c r="B2" s="273" t="s">
        <v>2</v>
      </c>
      <c r="C2" s="273" t="s">
        <v>11</v>
      </c>
      <c r="D2" s="270" t="s">
        <v>43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  <c r="R2" s="105"/>
    </row>
    <row r="3" spans="1:18" ht="21.75" customHeight="1">
      <c r="A3" s="274"/>
      <c r="B3" s="274"/>
      <c r="C3" s="274"/>
      <c r="D3" s="276" t="s">
        <v>81</v>
      </c>
      <c r="E3" s="277"/>
      <c r="F3" s="278" t="s">
        <v>126</v>
      </c>
      <c r="G3" s="278" t="s">
        <v>125</v>
      </c>
      <c r="H3" s="276" t="s">
        <v>82</v>
      </c>
      <c r="I3" s="277"/>
      <c r="J3" s="278" t="s">
        <v>126</v>
      </c>
      <c r="K3" s="278" t="s">
        <v>125</v>
      </c>
      <c r="L3" s="276" t="s">
        <v>83</v>
      </c>
      <c r="M3" s="277"/>
      <c r="N3" s="278" t="s">
        <v>126</v>
      </c>
      <c r="O3" s="278" t="s">
        <v>125</v>
      </c>
      <c r="P3" s="142" t="s">
        <v>84</v>
      </c>
      <c r="Q3" s="142" t="s">
        <v>85</v>
      </c>
      <c r="R3" s="105"/>
    </row>
    <row r="4" spans="1:18" ht="23.25" customHeight="1">
      <c r="A4" s="275"/>
      <c r="B4" s="275"/>
      <c r="C4" s="275"/>
      <c r="D4" s="142" t="s">
        <v>59</v>
      </c>
      <c r="E4" s="142" t="s">
        <v>60</v>
      </c>
      <c r="F4" s="279"/>
      <c r="G4" s="279"/>
      <c r="H4" s="142" t="s">
        <v>59</v>
      </c>
      <c r="I4" s="142" t="s">
        <v>60</v>
      </c>
      <c r="J4" s="279"/>
      <c r="K4" s="279"/>
      <c r="L4" s="142" t="s">
        <v>59</v>
      </c>
      <c r="M4" s="142" t="s">
        <v>60</v>
      </c>
      <c r="N4" s="279"/>
      <c r="O4" s="279"/>
      <c r="P4" s="142" t="s">
        <v>59</v>
      </c>
      <c r="Q4" s="142" t="s">
        <v>59</v>
      </c>
      <c r="R4" s="105"/>
    </row>
    <row r="5" spans="1:18" ht="15" customHeight="1">
      <c r="A5" s="143">
        <v>1</v>
      </c>
      <c r="B5" s="144">
        <f aca="true" t="shared" si="0" ref="B5:G5">A5+1</f>
        <v>2</v>
      </c>
      <c r="C5" s="144">
        <f t="shared" si="0"/>
        <v>3</v>
      </c>
      <c r="D5" s="144">
        <f t="shared" si="0"/>
        <v>4</v>
      </c>
      <c r="E5" s="144">
        <f t="shared" si="0"/>
        <v>5</v>
      </c>
      <c r="F5" s="144">
        <f t="shared" si="0"/>
        <v>6</v>
      </c>
      <c r="G5" s="144">
        <f t="shared" si="0"/>
        <v>7</v>
      </c>
      <c r="H5" s="144">
        <v>8</v>
      </c>
      <c r="I5" s="144">
        <v>9</v>
      </c>
      <c r="J5" s="144">
        <f>I5+1</f>
        <v>10</v>
      </c>
      <c r="K5" s="144">
        <f>J5+1</f>
        <v>11</v>
      </c>
      <c r="L5" s="144">
        <v>12</v>
      </c>
      <c r="M5" s="144">
        <v>13</v>
      </c>
      <c r="N5" s="144">
        <v>14</v>
      </c>
      <c r="O5" s="144">
        <v>15</v>
      </c>
      <c r="P5" s="144">
        <f>L5+1</f>
        <v>13</v>
      </c>
      <c r="Q5" s="144">
        <f>P5+1</f>
        <v>14</v>
      </c>
      <c r="R5" s="105"/>
    </row>
    <row r="6" spans="1:18" s="1" customFormat="1" ht="15" customHeight="1">
      <c r="A6" s="145" t="s">
        <v>21</v>
      </c>
      <c r="B6" s="283" t="s">
        <v>13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  <c r="R6" s="106"/>
    </row>
    <row r="7" spans="1:18" ht="63">
      <c r="A7" s="146" t="s">
        <v>23</v>
      </c>
      <c r="B7" s="147" t="s">
        <v>38</v>
      </c>
      <c r="C7" s="148" t="s">
        <v>4</v>
      </c>
      <c r="D7" s="149">
        <v>0</v>
      </c>
      <c r="E7" s="149">
        <v>0</v>
      </c>
      <c r="F7" s="149">
        <v>0</v>
      </c>
      <c r="G7" s="149"/>
      <c r="H7" s="149">
        <v>0</v>
      </c>
      <c r="I7" s="149">
        <v>0</v>
      </c>
      <c r="J7" s="149">
        <v>0</v>
      </c>
      <c r="K7" s="149"/>
      <c r="L7" s="207">
        <v>0</v>
      </c>
      <c r="M7" s="207">
        <v>0</v>
      </c>
      <c r="N7" s="207">
        <v>0</v>
      </c>
      <c r="O7" s="207"/>
      <c r="P7" s="149">
        <v>0</v>
      </c>
      <c r="Q7" s="149">
        <v>0</v>
      </c>
      <c r="R7" s="105"/>
    </row>
    <row r="8" spans="1:18" ht="53.25" customHeight="1">
      <c r="A8" s="150" t="s">
        <v>14</v>
      </c>
      <c r="B8" s="151" t="s">
        <v>44</v>
      </c>
      <c r="C8" s="152" t="s">
        <v>20</v>
      </c>
      <c r="D8" s="153">
        <v>0</v>
      </c>
      <c r="E8" s="153">
        <v>0</v>
      </c>
      <c r="F8" s="153">
        <v>0</v>
      </c>
      <c r="G8" s="153"/>
      <c r="H8" s="154">
        <v>0</v>
      </c>
      <c r="I8" s="153">
        <v>0</v>
      </c>
      <c r="J8" s="153">
        <v>0</v>
      </c>
      <c r="K8" s="153"/>
      <c r="L8" s="208">
        <v>0</v>
      </c>
      <c r="M8" s="209">
        <v>0</v>
      </c>
      <c r="N8" s="209">
        <v>0</v>
      </c>
      <c r="O8" s="209"/>
      <c r="P8" s="155">
        <v>0</v>
      </c>
      <c r="Q8" s="155">
        <v>0</v>
      </c>
      <c r="R8" s="105"/>
    </row>
    <row r="9" spans="1:18" ht="39.75" customHeight="1">
      <c r="A9" s="150" t="s">
        <v>15</v>
      </c>
      <c r="B9" s="151" t="s">
        <v>19</v>
      </c>
      <c r="C9" s="152" t="s">
        <v>20</v>
      </c>
      <c r="D9" s="153">
        <v>248</v>
      </c>
      <c r="E9" s="153">
        <v>0</v>
      </c>
      <c r="F9" s="153">
        <v>-248</v>
      </c>
      <c r="G9" s="156" t="s">
        <v>131</v>
      </c>
      <c r="H9" s="154">
        <v>0</v>
      </c>
      <c r="I9" s="153">
        <v>0</v>
      </c>
      <c r="J9" s="153">
        <v>0</v>
      </c>
      <c r="K9" s="156" t="s">
        <v>131</v>
      </c>
      <c r="L9" s="208">
        <v>0</v>
      </c>
      <c r="M9" s="209">
        <v>0</v>
      </c>
      <c r="N9" s="209">
        <v>0</v>
      </c>
      <c r="O9" s="210" t="s">
        <v>131</v>
      </c>
      <c r="P9" s="155">
        <v>0</v>
      </c>
      <c r="Q9" s="155">
        <v>0</v>
      </c>
      <c r="R9" s="105"/>
    </row>
    <row r="10" spans="1:18" ht="63">
      <c r="A10" s="150" t="s">
        <v>24</v>
      </c>
      <c r="B10" s="157" t="s">
        <v>39</v>
      </c>
      <c r="C10" s="158" t="s">
        <v>4</v>
      </c>
      <c r="D10" s="159">
        <v>7.288629737609329</v>
      </c>
      <c r="E10" s="159">
        <v>5</v>
      </c>
      <c r="F10" s="159">
        <v>-2.2886297376093294</v>
      </c>
      <c r="G10" s="159"/>
      <c r="H10" s="159">
        <v>5.830903790087463</v>
      </c>
      <c r="I10" s="159">
        <v>2.1</v>
      </c>
      <c r="J10" s="159">
        <v>-3.730903790087463</v>
      </c>
      <c r="K10" s="159"/>
      <c r="L10" s="211">
        <f>L11/L12*100</f>
        <v>4.373177842565598</v>
      </c>
      <c r="M10" s="211">
        <v>5.6</v>
      </c>
      <c r="N10" s="211">
        <v>1.2</v>
      </c>
      <c r="O10" s="211"/>
      <c r="P10" s="159">
        <v>2.9154518950437316</v>
      </c>
      <c r="Q10" s="159">
        <v>1.4577259475218658</v>
      </c>
      <c r="R10" s="105"/>
    </row>
    <row r="11" spans="1:18" ht="53.25" customHeight="1">
      <c r="A11" s="150" t="s">
        <v>16</v>
      </c>
      <c r="B11" s="151" t="s">
        <v>44</v>
      </c>
      <c r="C11" s="152" t="s">
        <v>20</v>
      </c>
      <c r="D11" s="160">
        <v>25</v>
      </c>
      <c r="E11" s="160">
        <v>96</v>
      </c>
      <c r="F11" s="153">
        <v>71</v>
      </c>
      <c r="G11" s="160"/>
      <c r="H11" s="161">
        <v>20</v>
      </c>
      <c r="I11" s="160">
        <v>43</v>
      </c>
      <c r="J11" s="153">
        <v>23</v>
      </c>
      <c r="K11" s="160"/>
      <c r="L11" s="212">
        <v>15</v>
      </c>
      <c r="M11" s="213">
        <v>60</v>
      </c>
      <c r="N11" s="209">
        <v>45</v>
      </c>
      <c r="O11" s="213"/>
      <c r="P11" s="162">
        <v>10</v>
      </c>
      <c r="Q11" s="162">
        <v>5</v>
      </c>
      <c r="R11" s="105"/>
    </row>
    <row r="12" spans="1:18" ht="22.5" customHeight="1">
      <c r="A12" s="163" t="s">
        <v>22</v>
      </c>
      <c r="B12" s="164" t="s">
        <v>19</v>
      </c>
      <c r="C12" s="165" t="s">
        <v>20</v>
      </c>
      <c r="D12" s="166">
        <v>343</v>
      </c>
      <c r="E12" s="166">
        <v>1908</v>
      </c>
      <c r="F12" s="166">
        <v>1565</v>
      </c>
      <c r="G12" s="166"/>
      <c r="H12" s="167">
        <v>343</v>
      </c>
      <c r="I12" s="166">
        <v>2047</v>
      </c>
      <c r="J12" s="166">
        <v>1704</v>
      </c>
      <c r="K12" s="166"/>
      <c r="L12" s="214">
        <v>343</v>
      </c>
      <c r="M12" s="215">
        <v>1062</v>
      </c>
      <c r="N12" s="215">
        <v>719</v>
      </c>
      <c r="O12" s="215"/>
      <c r="P12" s="168">
        <v>343</v>
      </c>
      <c r="Q12" s="168">
        <v>343</v>
      </c>
      <c r="R12" s="105"/>
    </row>
    <row r="13" spans="1:18" ht="21" customHeight="1">
      <c r="A13" s="169" t="s">
        <v>25</v>
      </c>
      <c r="B13" s="280" t="s">
        <v>18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2"/>
      <c r="R13" s="105"/>
    </row>
    <row r="14" spans="1:18" ht="31.5">
      <c r="A14" s="170" t="s">
        <v>23</v>
      </c>
      <c r="B14" s="151" t="s">
        <v>122</v>
      </c>
      <c r="C14" s="148" t="s">
        <v>17</v>
      </c>
      <c r="D14" s="171">
        <v>0</v>
      </c>
      <c r="E14" s="171">
        <v>0</v>
      </c>
      <c r="F14" s="149">
        <v>0</v>
      </c>
      <c r="G14" s="171"/>
      <c r="H14" s="171">
        <v>0</v>
      </c>
      <c r="I14" s="171">
        <v>0</v>
      </c>
      <c r="J14" s="149">
        <v>0</v>
      </c>
      <c r="K14" s="171"/>
      <c r="L14" s="216">
        <f>L15/L16</f>
        <v>0</v>
      </c>
      <c r="M14" s="216">
        <v>0</v>
      </c>
      <c r="N14" s="207">
        <f>M14-L14</f>
        <v>0</v>
      </c>
      <c r="O14" s="216"/>
      <c r="P14" s="171">
        <v>0</v>
      </c>
      <c r="Q14" s="171">
        <v>0</v>
      </c>
      <c r="R14" s="105"/>
    </row>
    <row r="15" spans="1:18" ht="149.25" customHeight="1">
      <c r="A15" s="150" t="s">
        <v>14</v>
      </c>
      <c r="B15" s="151" t="s">
        <v>123</v>
      </c>
      <c r="C15" s="152" t="s">
        <v>20</v>
      </c>
      <c r="D15" s="153">
        <v>0</v>
      </c>
      <c r="E15" s="153">
        <v>0</v>
      </c>
      <c r="F15" s="153">
        <v>0</v>
      </c>
      <c r="G15" s="153"/>
      <c r="H15" s="154">
        <v>0</v>
      </c>
      <c r="I15" s="153">
        <v>0</v>
      </c>
      <c r="J15" s="153">
        <v>0</v>
      </c>
      <c r="K15" s="153"/>
      <c r="L15" s="208">
        <v>0</v>
      </c>
      <c r="M15" s="209">
        <v>0</v>
      </c>
      <c r="N15" s="209">
        <f>M15-L15</f>
        <v>0</v>
      </c>
      <c r="O15" s="209"/>
      <c r="P15" s="155">
        <v>0</v>
      </c>
      <c r="Q15" s="155">
        <v>0</v>
      </c>
      <c r="R15" s="105"/>
    </row>
    <row r="16" spans="1:18" ht="47.25">
      <c r="A16" s="163" t="s">
        <v>15</v>
      </c>
      <c r="B16" s="172" t="s">
        <v>26</v>
      </c>
      <c r="C16" s="165" t="s">
        <v>27</v>
      </c>
      <c r="D16" s="173">
        <v>21.721</v>
      </c>
      <c r="E16" s="173">
        <v>21.403399999999998</v>
      </c>
      <c r="F16" s="174">
        <v>-0.3176000000000023</v>
      </c>
      <c r="G16" s="175" t="s">
        <v>132</v>
      </c>
      <c r="H16" s="176">
        <v>21.721</v>
      </c>
      <c r="I16" s="173">
        <v>21.403399999999998</v>
      </c>
      <c r="J16" s="174">
        <v>-0.3176000000000023</v>
      </c>
      <c r="K16" s="175" t="s">
        <v>132</v>
      </c>
      <c r="L16" s="217">
        <f>D16</f>
        <v>21.721</v>
      </c>
      <c r="M16" s="224">
        <v>21.403</v>
      </c>
      <c r="N16" s="218">
        <f>M16-L16</f>
        <v>-0.3180000000000014</v>
      </c>
      <c r="O16" s="223" t="s">
        <v>132</v>
      </c>
      <c r="P16" s="177">
        <v>21.721</v>
      </c>
      <c r="Q16" s="177">
        <v>21.721</v>
      </c>
      <c r="R16" s="105"/>
    </row>
    <row r="17" spans="1:17" ht="23.25" customHeight="1">
      <c r="A17" s="169" t="s">
        <v>28</v>
      </c>
      <c r="B17" s="178" t="s">
        <v>40</v>
      </c>
      <c r="C17" s="179"/>
      <c r="D17" s="179"/>
      <c r="E17" s="179"/>
      <c r="F17" s="179"/>
      <c r="G17" s="180"/>
      <c r="H17" s="179"/>
      <c r="I17" s="179"/>
      <c r="J17" s="179"/>
      <c r="K17" s="180"/>
      <c r="L17" s="179"/>
      <c r="M17" s="225"/>
      <c r="N17" s="179"/>
      <c r="O17" s="179"/>
      <c r="P17" s="179"/>
      <c r="Q17" s="180"/>
    </row>
    <row r="18" spans="1:17" ht="31.5">
      <c r="A18" s="170" t="s">
        <v>23</v>
      </c>
      <c r="B18" s="151" t="s">
        <v>41</v>
      </c>
      <c r="C18" s="148" t="s">
        <v>42</v>
      </c>
      <c r="D18" s="181">
        <v>0.05987241499999999</v>
      </c>
      <c r="E18" s="181">
        <v>0.05972938984235448</v>
      </c>
      <c r="F18" s="181">
        <v>-0.0001430251576455127</v>
      </c>
      <c r="G18" s="181"/>
      <c r="H18" s="181">
        <v>0.060867281475</v>
      </c>
      <c r="I18" s="181">
        <v>0.06191689499999999</v>
      </c>
      <c r="J18" s="181">
        <v>0.0010496135249999927</v>
      </c>
      <c r="K18" s="181"/>
      <c r="L18" s="219">
        <v>0.060867281475</v>
      </c>
      <c r="M18" s="219">
        <f>M19/M20</f>
        <v>0.05974581117324228</v>
      </c>
      <c r="N18" s="219">
        <f>M18-L18</f>
        <v>-0.0011214703017577224</v>
      </c>
      <c r="O18" s="226"/>
      <c r="P18" s="181">
        <v>0.061050086100000005</v>
      </c>
      <c r="Q18" s="181">
        <v>0.061050086100000005</v>
      </c>
    </row>
    <row r="19" spans="1:17" ht="18" customHeight="1">
      <c r="A19" s="150" t="s">
        <v>14</v>
      </c>
      <c r="B19" s="151" t="s">
        <v>45</v>
      </c>
      <c r="C19" s="153" t="s">
        <v>46</v>
      </c>
      <c r="D19" s="182">
        <v>22.6782702065959</v>
      </c>
      <c r="E19" s="182">
        <v>20.363832000000002</v>
      </c>
      <c r="F19" s="181">
        <v>-2.3144382065958986</v>
      </c>
      <c r="G19" s="182" t="s">
        <v>129</v>
      </c>
      <c r="H19" s="182">
        <v>22.655343396861873</v>
      </c>
      <c r="I19" s="182">
        <v>20.119682090058813</v>
      </c>
      <c r="J19" s="181">
        <v>-2.5356613068030605</v>
      </c>
      <c r="K19" s="182" t="s">
        <v>129</v>
      </c>
      <c r="L19" s="220">
        <f>L18*L20</f>
        <v>22.655343396861873</v>
      </c>
      <c r="M19" s="220">
        <v>19.565291000000002</v>
      </c>
      <c r="N19" s="219">
        <f>M19-L19</f>
        <v>-3.0900523968618714</v>
      </c>
      <c r="O19" s="227" t="s">
        <v>129</v>
      </c>
      <c r="P19" s="182">
        <v>22.7233849037856</v>
      </c>
      <c r="Q19" s="182">
        <v>22.7233849037856</v>
      </c>
    </row>
    <row r="20" spans="1:17" ht="23.25" customHeight="1">
      <c r="A20" s="183" t="s">
        <v>15</v>
      </c>
      <c r="B20" s="184" t="s">
        <v>47</v>
      </c>
      <c r="C20" s="185" t="s">
        <v>30</v>
      </c>
      <c r="D20" s="186">
        <v>378.776607</v>
      </c>
      <c r="E20" s="186">
        <v>340.934874</v>
      </c>
      <c r="F20" s="187">
        <v>-37.84173300000003</v>
      </c>
      <c r="G20" s="188" t="s">
        <v>130</v>
      </c>
      <c r="H20" s="186">
        <v>372.20889199999993</v>
      </c>
      <c r="I20" s="186">
        <v>324.9465608709677</v>
      </c>
      <c r="J20" s="187">
        <v>-47.26233112903225</v>
      </c>
      <c r="K20" s="188" t="s">
        <v>130</v>
      </c>
      <c r="L20" s="221">
        <v>372.20889199999993</v>
      </c>
      <c r="M20" s="221">
        <v>327.475527</v>
      </c>
      <c r="N20" s="222">
        <f>M20-L20</f>
        <v>-44.733364999999935</v>
      </c>
      <c r="O20" s="228" t="s">
        <v>130</v>
      </c>
      <c r="P20" s="186">
        <v>372.20889199999993</v>
      </c>
      <c r="Q20" s="186">
        <v>372.20889199999993</v>
      </c>
    </row>
    <row r="21" ht="33.75" customHeight="1"/>
  </sheetData>
  <sheetProtection/>
  <mergeCells count="16">
    <mergeCell ref="K3:K4"/>
    <mergeCell ref="H3:I3"/>
    <mergeCell ref="B13:Q13"/>
    <mergeCell ref="B2:B4"/>
    <mergeCell ref="C2:C4"/>
    <mergeCell ref="B6:Q6"/>
    <mergeCell ref="A1:Q1"/>
    <mergeCell ref="D2:Q2"/>
    <mergeCell ref="A2:A4"/>
    <mergeCell ref="D3:E3"/>
    <mergeCell ref="F3:F4"/>
    <mergeCell ref="G3:G4"/>
    <mergeCell ref="L3:M3"/>
    <mergeCell ref="N3:N4"/>
    <mergeCell ref="O3:O4"/>
    <mergeCell ref="J3:J4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Геннадьевна</cp:lastModifiedBy>
  <cp:lastPrinted>2021-04-05T02:42:35Z</cp:lastPrinted>
  <dcterms:created xsi:type="dcterms:W3CDTF">1996-10-08T23:32:33Z</dcterms:created>
  <dcterms:modified xsi:type="dcterms:W3CDTF">2022-06-06T02:58:21Z</dcterms:modified>
  <cp:category/>
  <cp:version/>
  <cp:contentType/>
  <cp:contentStatus/>
</cp:coreProperties>
</file>