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4E7F6DAF-D263-4B10-A24A-A27E9D9F7B42}" xr6:coauthVersionLast="47" xr6:coauthVersionMax="47" xr10:uidLastSave="{00000000-0000-0000-0000-000000000000}"/>
  <bookViews>
    <workbookView xWindow="-120" yWindow="-120" windowWidth="29040" windowHeight="15840" tabRatio="830" activeTab="4" xr2:uid="{00000000-000D-0000-FFFF-FFFF00000000}"/>
  </bookViews>
  <sheets>
    <sheet name="раздел 1" sheetId="33" r:id="rId1"/>
    <sheet name="раздел 2" sheetId="40" r:id="rId2"/>
    <sheet name="раздел 3" sheetId="31" r:id="rId3"/>
    <sheet name="раздел 4" sheetId="41" r:id="rId4"/>
    <sheet name="раздел 5" sheetId="35" r:id="rId5"/>
  </sheets>
  <externalReferences>
    <externalReference r:id="rId6"/>
    <externalReference r:id="rId7"/>
    <externalReference r:id="rId8"/>
  </externalReferences>
  <definedNames>
    <definedName name="_xlnm.Print_Titles" localSheetId="1">'раздел 2'!$A:$C</definedName>
    <definedName name="_xlnm.Print_Area" localSheetId="1">'раздел 2'!$A$1:$K$37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35" l="1"/>
  <c r="F10" i="35"/>
  <c r="J13" i="40" l="1"/>
  <c r="I13" i="40"/>
  <c r="J22" i="40" l="1"/>
  <c r="J16" i="40"/>
  <c r="J8" i="40"/>
  <c r="I16" i="40"/>
  <c r="I8" i="40"/>
  <c r="K16" i="40" l="1"/>
  <c r="I22" i="40"/>
  <c r="I35" i="40" l="1"/>
  <c r="J35" i="40"/>
  <c r="J34" i="40" s="1"/>
  <c r="I36" i="40"/>
  <c r="J36" i="40"/>
  <c r="I32" i="40"/>
  <c r="J32" i="40"/>
  <c r="J31" i="40" s="1"/>
  <c r="I33" i="40"/>
  <c r="J33" i="40"/>
  <c r="I26" i="40"/>
  <c r="J26" i="40"/>
  <c r="J25" i="40" s="1"/>
  <c r="I27" i="40"/>
  <c r="J27" i="40"/>
  <c r="F22" i="40"/>
  <c r="F16" i="40"/>
  <c r="F13" i="40"/>
  <c r="F8" i="40"/>
  <c r="F31" i="40"/>
  <c r="E35" i="40"/>
  <c r="F35" i="40"/>
  <c r="F34" i="40" s="1"/>
  <c r="E36" i="40"/>
  <c r="E34" i="40" s="1"/>
  <c r="F36" i="40"/>
  <c r="E32" i="40"/>
  <c r="E31" i="40" s="1"/>
  <c r="F32" i="40"/>
  <c r="E33" i="40"/>
  <c r="F33" i="40"/>
  <c r="E26" i="40"/>
  <c r="E25" i="40" s="1"/>
  <c r="F26" i="40"/>
  <c r="E27" i="40"/>
  <c r="F27" i="40"/>
  <c r="F25" i="40" s="1"/>
  <c r="I25" i="40" l="1"/>
  <c r="I31" i="40"/>
  <c r="I34" i="40"/>
  <c r="E22" i="40"/>
  <c r="E21" i="40" s="1"/>
  <c r="E16" i="40"/>
  <c r="E13" i="40"/>
  <c r="E8" i="40"/>
  <c r="J9" i="35" l="1"/>
  <c r="F9" i="35"/>
  <c r="I8" i="35"/>
  <c r="H8" i="35"/>
  <c r="E8" i="35"/>
  <c r="D8" i="35"/>
  <c r="J8" i="35" l="1"/>
  <c r="F8" i="35"/>
  <c r="I14" i="35"/>
  <c r="E14" i="35"/>
  <c r="G16" i="40" l="1"/>
  <c r="J14" i="35"/>
  <c r="J13" i="35"/>
  <c r="F14" i="35"/>
  <c r="F13" i="35"/>
  <c r="I12" i="35" l="1"/>
  <c r="E12" i="35"/>
  <c r="J12" i="35" l="1"/>
  <c r="H12" i="35"/>
  <c r="D12" i="35"/>
  <c r="F12" i="35" s="1"/>
  <c r="F5" i="41"/>
  <c r="B6" i="35" l="1"/>
  <c r="C6" i="35" s="1"/>
  <c r="D6" i="35" s="1"/>
  <c r="E6" i="35" s="1"/>
  <c r="F6" i="35" s="1"/>
  <c r="G6" i="35" s="1"/>
  <c r="H6" i="35" l="1"/>
  <c r="I6" i="35" s="1"/>
  <c r="J6" i="35" s="1"/>
  <c r="K6" i="35" s="1"/>
  <c r="K36" i="40"/>
  <c r="K35" i="40"/>
  <c r="K32" i="40"/>
  <c r="K27" i="40"/>
  <c r="K26" i="40"/>
  <c r="I24" i="40"/>
  <c r="K22" i="40"/>
  <c r="J21" i="40"/>
  <c r="I21" i="40"/>
  <c r="K13" i="40"/>
  <c r="I17" i="35" s="1"/>
  <c r="G36" i="40"/>
  <c r="G35" i="40"/>
  <c r="G33" i="40"/>
  <c r="G32" i="40"/>
  <c r="G27" i="40"/>
  <c r="G26" i="40"/>
  <c r="E24" i="40"/>
  <c r="G22" i="40"/>
  <c r="F21" i="40"/>
  <c r="G13" i="40"/>
  <c r="B7" i="40"/>
  <c r="C7" i="40" s="1"/>
  <c r="E17" i="35" l="1"/>
  <c r="F17" i="35" s="1"/>
  <c r="J17" i="35"/>
  <c r="K34" i="40"/>
  <c r="G34" i="40"/>
  <c r="G31" i="40"/>
  <c r="G25" i="40"/>
  <c r="K25" i="40"/>
  <c r="F10" i="40"/>
  <c r="E14" i="40"/>
  <c r="E20" i="40" s="1"/>
  <c r="K21" i="40"/>
  <c r="J24" i="40"/>
  <c r="F24" i="40"/>
  <c r="G21" i="40"/>
  <c r="K24" i="40" l="1"/>
  <c r="G24" i="40"/>
  <c r="G8" i="40"/>
  <c r="F14" i="40"/>
  <c r="F20" i="40" s="1"/>
  <c r="F23" i="40" s="1"/>
  <c r="E10" i="40"/>
  <c r="E18" i="40"/>
  <c r="E23" i="40"/>
  <c r="E18" i="35" l="1"/>
  <c r="F18" i="35" s="1"/>
  <c r="G1" i="40"/>
  <c r="F18" i="40"/>
  <c r="G14" i="40"/>
  <c r="G20" i="40" s="1"/>
  <c r="G10" i="40"/>
  <c r="K33" i="40"/>
  <c r="K31" i="40" s="1"/>
  <c r="E16" i="35" l="1"/>
  <c r="F16" i="35" s="1"/>
  <c r="K8" i="40"/>
  <c r="G18" i="40"/>
  <c r="G23" i="40"/>
  <c r="J10" i="40"/>
  <c r="J14" i="40"/>
  <c r="J20" i="40" s="1"/>
  <c r="I14" i="40"/>
  <c r="I20" i="40" s="1"/>
  <c r="I10" i="40"/>
  <c r="I18" i="35" l="1"/>
  <c r="I16" i="35" s="1"/>
  <c r="K1" i="40"/>
  <c r="K14" i="40"/>
  <c r="K20" i="40" s="1"/>
  <c r="J16" i="35"/>
  <c r="K10" i="40"/>
  <c r="I18" i="40"/>
  <c r="I23" i="40"/>
  <c r="J18" i="40"/>
  <c r="J23" i="40"/>
  <c r="J18" i="35" l="1"/>
  <c r="K23" i="40"/>
  <c r="K18" i="40"/>
</calcChain>
</file>

<file path=xl/sharedStrings.xml><?xml version="1.0" encoding="utf-8"?>
<sst xmlns="http://schemas.openxmlformats.org/spreadsheetml/2006/main" count="235" uniqueCount="127">
  <si>
    <t>прочим потребителям</t>
  </si>
  <si>
    <t>Наименование показателя</t>
  </si>
  <si>
    <t>тыс. руб.</t>
  </si>
  <si>
    <t>%</t>
  </si>
  <si>
    <t>1.</t>
  </si>
  <si>
    <t>2.</t>
  </si>
  <si>
    <t>3.</t>
  </si>
  <si>
    <t>Участок Угольные Копи</t>
  </si>
  <si>
    <t>Участок Беринговский</t>
  </si>
  <si>
    <t>№           п/п</t>
  </si>
  <si>
    <t>Наименование мероприятий</t>
  </si>
  <si>
    <t>Финансовые потребности на реализацию мероприятия, тыс.руб.</t>
  </si>
  <si>
    <t>Итого:</t>
  </si>
  <si>
    <t>№              п/п</t>
  </si>
  <si>
    <t>Единица измерения</t>
  </si>
  <si>
    <t>Показатели качества воды</t>
  </si>
  <si>
    <t>1.1</t>
  </si>
  <si>
    <t>1.2</t>
  </si>
  <si>
    <t>Показатели надежности и бесперебойности водоснабжения</t>
  </si>
  <si>
    <t>ед./км</t>
  </si>
  <si>
    <t>1</t>
  </si>
  <si>
    <t>ед.</t>
  </si>
  <si>
    <t>общее количество отобранных проб</t>
  </si>
  <si>
    <t>протяженность водопроводной сети</t>
  </si>
  <si>
    <t>км</t>
  </si>
  <si>
    <t>I</t>
  </si>
  <si>
    <t>II</t>
  </si>
  <si>
    <t>III</t>
  </si>
  <si>
    <t>Значение показателя</t>
  </si>
  <si>
    <t>тыс.куб.м</t>
  </si>
  <si>
    <t xml:space="preserve">Наименование показателей   </t>
  </si>
  <si>
    <t>Единицы измерения</t>
  </si>
  <si>
    <t>Показатели производственной деятельности</t>
  </si>
  <si>
    <t>куб.м</t>
  </si>
  <si>
    <t>* План мероприятий по ремонту объектов централизованной системы горячего водоснабжения организацией не представлен</t>
  </si>
  <si>
    <t>* План мероприятий, направленных на улучшение качества горячей воды, организацией не представлен</t>
  </si>
  <si>
    <t>доля проб горячей воды в тепловой сети или в сети горячего водоснабжения, не соответствующих установленным требованиям (за исключением температуры), в общем объеме проб, отобранных по результатам производственного контроля качества горячей воды</t>
  </si>
  <si>
    <t>количество проб горячей воды, отобранных по результатам производственного контроля, не соответствующих установленным требованиям</t>
  </si>
  <si>
    <t>количество перерывов в подаче воды, зафиксированных в определенных  договором горячего водоснабжения или договором транспортировки  горячей воды местах исполнения обязательств организации, осуществляющей горячее водоснабжение по подаче  горячей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горячего водоснабжения, принадлежащих организации, осуществляющей горячее водоснабжение (без плановых ремонтов)</t>
  </si>
  <si>
    <t>Показатели энергетической эффективности использования ресурсов</t>
  </si>
  <si>
    <t>удельное количество тепловой энергии, расходуемое на подогрев горячей воды</t>
  </si>
  <si>
    <t>Гкал/куб.м</t>
  </si>
  <si>
    <t>общее количество тепловой энергии, расходуемое на подогрев горячей воды</t>
  </si>
  <si>
    <t>тыс.Гкал</t>
  </si>
  <si>
    <t>объем подогретой горячей воды</t>
  </si>
  <si>
    <t>показатель надежности и бесперебойности централизованной системы горячего водоснабжения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</si>
  <si>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</si>
  <si>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</si>
  <si>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</si>
  <si>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</si>
  <si>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</si>
  <si>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</si>
  <si>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ГП ЧАО "Чукоткоммунхоз"</t>
  </si>
  <si>
    <t>689000, Чукотский автономный округ, г. Анадырь, ул. Рультытегина, д.24</t>
  </si>
  <si>
    <t>ОТЧЕТ ОБ ИСПОЛНЕНИИ ПРОИЗВОДСТВЕННОЙ ПРОГРАММЫ</t>
  </si>
  <si>
    <t>Раздел 2. Баланс водоснабжения (горячая вода (горячее водоснабжение))</t>
  </si>
  <si>
    <t>№    п/п</t>
  </si>
  <si>
    <t>план</t>
  </si>
  <si>
    <t>факт</t>
  </si>
  <si>
    <t>год</t>
  </si>
  <si>
    <t>1 полугодие</t>
  </si>
  <si>
    <t>2 полугодие</t>
  </si>
  <si>
    <t>3.1.</t>
  </si>
  <si>
    <t>участок Угольные Копи</t>
  </si>
  <si>
    <t>участок Беринговский</t>
  </si>
  <si>
    <r>
      <t>Раздел 3. Перечень мероприятий по ремонту объектов централизованной системы горячего</t>
    </r>
    <r>
      <rPr>
        <b/>
        <sz val="12"/>
        <rFont val="Times New Roman"/>
        <family val="1"/>
        <charset val="204"/>
      </rPr>
      <t xml:space="preserve"> водоснабжения, мероприятий, направленных на улучшение качества горячей воды, мероприятий по энергосбережению и повышению энергетической эффективности</t>
    </r>
  </si>
  <si>
    <r>
      <t>3.1. Мероприятия по ремонту объектов централизованной систе</t>
    </r>
    <r>
      <rPr>
        <b/>
        <sz val="12"/>
        <rFont val="Times New Roman"/>
        <family val="1"/>
        <charset val="204"/>
      </rPr>
      <t>мы горячего водоснабжения*</t>
    </r>
  </si>
  <si>
    <t>ПЛАН</t>
  </si>
  <si>
    <t>ФАКТ</t>
  </si>
  <si>
    <t>Срок реализации мероприятия, лет</t>
  </si>
  <si>
    <t>Средства на реализацию мероприятия, тыс.руб.</t>
  </si>
  <si>
    <t>3.2. Мероприятия, направленные на улучшение качества горячей воды*</t>
  </si>
  <si>
    <t>3.3. Мероприятия по энергосбережению и повышению энергетической эффективности, в том числе по снижению потерь воды при транспортировке*</t>
  </si>
  <si>
    <t>* План мероприятий по энергосбережению и повышению энергетической эффективности, организацией не представлен</t>
  </si>
  <si>
    <t>Раздел 4. Объем финансовых потребностей для реализации производственной программы</t>
  </si>
  <si>
    <t>Величина показателя</t>
  </si>
  <si>
    <t>в т.ч. населению:</t>
  </si>
  <si>
    <t>Гкал</t>
  </si>
  <si>
    <t xml:space="preserve">  городскому</t>
  </si>
  <si>
    <t xml:space="preserve">          - по приборам учета</t>
  </si>
  <si>
    <t xml:space="preserve">          - по нормативам </t>
  </si>
  <si>
    <t xml:space="preserve"> сельскому</t>
  </si>
  <si>
    <t xml:space="preserve">        - расчетными способами</t>
  </si>
  <si>
    <t>Объем выработки горячей воды</t>
  </si>
  <si>
    <t>Объем воды, используемой на собственные нужды</t>
  </si>
  <si>
    <t>то же (в % от объема выработки  воды)</t>
  </si>
  <si>
    <t>Принято горячей воды со стороны (всего), в.т.ч.</t>
  </si>
  <si>
    <t>*</t>
  </si>
  <si>
    <t>4.</t>
  </si>
  <si>
    <t>Объем тепловой энергии, затраченный на производство горячей воды</t>
  </si>
  <si>
    <t>5.</t>
  </si>
  <si>
    <t>Объем отпуска в сеть</t>
  </si>
  <si>
    <t>Объем потерь</t>
  </si>
  <si>
    <t>6.1.</t>
  </si>
  <si>
    <t>Объем потерь горячей воды</t>
  </si>
  <si>
    <t>6.2.</t>
  </si>
  <si>
    <t>Объем потерь тепловой энергии**</t>
  </si>
  <si>
    <t>7.</t>
  </si>
  <si>
    <t>Уровень потерь к объему отпущенной горячей воды в сеть</t>
  </si>
  <si>
    <t>8.</t>
  </si>
  <si>
    <t>Неучтенные расходы</t>
  </si>
  <si>
    <t>9.</t>
  </si>
  <si>
    <t>Полезный отпуск товаров (услуг):</t>
  </si>
  <si>
    <t>9.1.</t>
  </si>
  <si>
    <t>Объем воды на собственное производство, в том числе</t>
  </si>
  <si>
    <t xml:space="preserve">  - на прочие производственные нужды</t>
  </si>
  <si>
    <t>9.2.</t>
  </si>
  <si>
    <t>Реализация сторонним потребителям:</t>
  </si>
  <si>
    <t>9.2.1</t>
  </si>
  <si>
    <t>9.2.2</t>
  </si>
  <si>
    <t>бюджетным потребителям:</t>
  </si>
  <si>
    <t>9.2.3</t>
  </si>
  <si>
    <t xml:space="preserve">          - расчетными способами</t>
  </si>
  <si>
    <t>9.3.</t>
  </si>
  <si>
    <t>Другим организациям, поставляющим горячую воду потребителям</t>
  </si>
  <si>
    <t>Отклонение 
(- не использовано, + перерасход)</t>
  </si>
  <si>
    <t>Причины отклонения</t>
  </si>
  <si>
    <t>Отклонение</t>
  </si>
  <si>
    <t>Раздел 5.Показатели надежности, качества, энергетической эффективности объектов централизованной системы горячего водоснабжения</t>
  </si>
  <si>
    <t>Руководитель организации</t>
  </si>
  <si>
    <t>(должность)</t>
  </si>
  <si>
    <t>(ФИО, подпись)</t>
  </si>
  <si>
    <t>Никуленко А.С.</t>
  </si>
  <si>
    <t>Удаленность нселенных пунктов от лаборатории, сложная транспортная схема в межсезонье</t>
  </si>
  <si>
    <t>в сфере водоснабжения (горячее водоснабжение) за 2024 год</t>
  </si>
  <si>
    <t>2024 год</t>
  </si>
  <si>
    <t>689000, Чукотский автономный округ, г. Анадырь, ул. Отке,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</si>
</sst>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#,##0.0"/>
    <numFmt numFmtId="167" formatCode="0.000000"/>
  </numFmts>
  <fonts count="19" x14ac:knownFonts="1">
    <font>
      <sz val="10"/>
      <name val="Arial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/>
    <xf numFmtId="0" fontId="10" fillId="0" borderId="0"/>
    <xf numFmtId="0" fontId="5" fillId="0" borderId="0"/>
    <xf numFmtId="0" fontId="5" fillId="0" borderId="0"/>
    <xf numFmtId="0" fontId="16" fillId="0" borderId="0"/>
    <xf numFmtId="0" fontId="5" fillId="0" borderId="0"/>
  </cellStyleXfs>
  <cellXfs count="222">
    <xf numFmtId="0" fontId="0" fillId="0" borderId="0" xfId="0"/>
    <xf numFmtId="0" fontId="3" fillId="0" borderId="0" xfId="1" applyFont="1" applyAlignment="1">
      <alignment horizontal="left" wrapText="1"/>
    </xf>
    <xf numFmtId="0" fontId="11" fillId="0" borderId="0" xfId="0" applyFont="1"/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13" fillId="0" borderId="0" xfId="4" applyFont="1"/>
    <xf numFmtId="0" fontId="7" fillId="0" borderId="1" xfId="4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7" fillId="0" borderId="0" xfId="4" applyFont="1"/>
    <xf numFmtId="0" fontId="7" fillId="0" borderId="0" xfId="4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8" fillId="0" borderId="0" xfId="4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shrinkToFit="1"/>
    </xf>
    <xf numFmtId="164" fontId="3" fillId="0" borderId="1" xfId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/>
    <xf numFmtId="0" fontId="7" fillId="0" borderId="0" xfId="4" applyFont="1" applyAlignment="1">
      <alignment horizontal="center"/>
    </xf>
    <xf numFmtId="0" fontId="11" fillId="0" borderId="1" xfId="0" applyFont="1" applyBorder="1"/>
    <xf numFmtId="0" fontId="15" fillId="0" borderId="1" xfId="0" applyFont="1" applyBorder="1"/>
    <xf numFmtId="0" fontId="7" fillId="0" borderId="0" xfId="6" applyFont="1"/>
    <xf numFmtId="0" fontId="7" fillId="0" borderId="21" xfId="4" applyFont="1" applyBorder="1"/>
    <xf numFmtId="0" fontId="11" fillId="0" borderId="40" xfId="0" applyFont="1" applyBorder="1"/>
    <xf numFmtId="0" fontId="3" fillId="0" borderId="20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7" fillId="0" borderId="21" xfId="4" applyFont="1" applyBorder="1" applyAlignment="1">
      <alignment horizontal="right"/>
    </xf>
    <xf numFmtId="0" fontId="4" fillId="0" borderId="21" xfId="0" applyFont="1" applyBorder="1"/>
    <xf numFmtId="0" fontId="4" fillId="0" borderId="0" xfId="1" applyFont="1" applyAlignment="1">
      <alignment horizontal="center" vertical="center" wrapText="1"/>
    </xf>
    <xf numFmtId="0" fontId="3" fillId="0" borderId="0" xfId="0" applyFont="1"/>
    <xf numFmtId="0" fontId="3" fillId="0" borderId="20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/>
    </xf>
    <xf numFmtId="49" fontId="15" fillId="0" borderId="17" xfId="1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wrapText="1"/>
    </xf>
    <xf numFmtId="0" fontId="11" fillId="0" borderId="19" xfId="1" applyFont="1" applyBorder="1" applyAlignment="1">
      <alignment horizontal="center" vertical="center" wrapText="1"/>
    </xf>
    <xf numFmtId="166" fontId="15" fillId="0" borderId="9" xfId="0" applyNumberFormat="1" applyFont="1" applyBorder="1" applyAlignment="1">
      <alignment horizontal="center" vertical="center" wrapText="1"/>
    </xf>
    <xf numFmtId="166" fontId="15" fillId="0" borderId="22" xfId="0" applyNumberFormat="1" applyFont="1" applyBorder="1" applyAlignment="1">
      <alignment horizontal="center" vertical="center" wrapText="1"/>
    </xf>
    <xf numFmtId="166" fontId="15" fillId="0" borderId="17" xfId="0" applyNumberFormat="1" applyFont="1" applyBorder="1" applyAlignment="1">
      <alignment horizontal="center" vertical="center" wrapText="1"/>
    </xf>
    <xf numFmtId="166" fontId="15" fillId="0" borderId="2" xfId="1" applyNumberFormat="1" applyFont="1" applyBorder="1" applyAlignment="1">
      <alignment horizontal="center" vertical="center"/>
    </xf>
    <xf numFmtId="49" fontId="11" fillId="0" borderId="3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wrapText="1"/>
    </xf>
    <xf numFmtId="0" fontId="11" fillId="0" borderId="7" xfId="1" applyFont="1" applyBorder="1" applyAlignment="1">
      <alignment horizontal="center" vertical="center" wrapText="1"/>
    </xf>
    <xf numFmtId="166" fontId="11" fillId="0" borderId="2" xfId="1" applyNumberFormat="1" applyFont="1" applyBorder="1" applyAlignment="1">
      <alignment horizontal="center" vertical="center" wrapText="1"/>
    </xf>
    <xf numFmtId="166" fontId="11" fillId="0" borderId="5" xfId="0" applyNumberFormat="1" applyFont="1" applyBorder="1" applyAlignment="1">
      <alignment vertical="center"/>
    </xf>
    <xf numFmtId="166" fontId="11" fillId="0" borderId="6" xfId="0" applyNumberFormat="1" applyFont="1" applyBorder="1" applyAlignment="1">
      <alignment vertical="center"/>
    </xf>
    <xf numFmtId="166" fontId="11" fillId="0" borderId="32" xfId="0" applyNumberFormat="1" applyFont="1" applyBorder="1" applyAlignment="1">
      <alignment vertical="center"/>
    </xf>
    <xf numFmtId="166" fontId="11" fillId="0" borderId="5" xfId="0" applyNumberFormat="1" applyFont="1" applyBorder="1"/>
    <xf numFmtId="166" fontId="11" fillId="0" borderId="6" xfId="0" applyNumberFormat="1" applyFont="1" applyBorder="1"/>
    <xf numFmtId="166" fontId="11" fillId="0" borderId="32" xfId="0" applyNumberFormat="1" applyFont="1" applyBorder="1"/>
    <xf numFmtId="49" fontId="15" fillId="0" borderId="32" xfId="1" applyNumberFormat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/>
    </xf>
    <xf numFmtId="166" fontId="11" fillId="0" borderId="2" xfId="0" applyNumberFormat="1" applyFont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166" fontId="11" fillId="0" borderId="32" xfId="0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 wrapText="1"/>
    </xf>
    <xf numFmtId="166" fontId="11" fillId="0" borderId="2" xfId="1" applyNumberFormat="1" applyFont="1" applyBorder="1" applyAlignment="1">
      <alignment horizontal="center" vertical="center"/>
    </xf>
    <xf numFmtId="166" fontId="11" fillId="0" borderId="32" xfId="0" applyNumberFormat="1" applyFont="1" applyBorder="1" applyAlignment="1">
      <alignment horizontal="center" vertical="center"/>
    </xf>
    <xf numFmtId="166" fontId="11" fillId="0" borderId="32" xfId="0" applyNumberFormat="1" applyFont="1" applyBorder="1" applyAlignment="1">
      <alignment horizontal="center"/>
    </xf>
    <xf numFmtId="0" fontId="15" fillId="0" borderId="2" xfId="1" applyFont="1" applyBorder="1" applyAlignment="1">
      <alignment wrapText="1"/>
    </xf>
    <xf numFmtId="166" fontId="15" fillId="0" borderId="5" xfId="1" applyNumberFormat="1" applyFont="1" applyBorder="1" applyAlignment="1">
      <alignment horizontal="center" vertical="center"/>
    </xf>
    <xf numFmtId="166" fontId="15" fillId="0" borderId="6" xfId="1" applyNumberFormat="1" applyFont="1" applyBorder="1" applyAlignment="1">
      <alignment horizontal="center" vertical="center"/>
    </xf>
    <xf numFmtId="166" fontId="15" fillId="0" borderId="32" xfId="1" applyNumberFormat="1" applyFont="1" applyBorder="1" applyAlignment="1">
      <alignment horizontal="center" vertical="center"/>
    </xf>
    <xf numFmtId="166" fontId="15" fillId="0" borderId="5" xfId="1" applyNumberFormat="1" applyFont="1" applyBorder="1" applyAlignment="1">
      <alignment horizontal="center"/>
    </xf>
    <xf numFmtId="166" fontId="15" fillId="0" borderId="6" xfId="1" applyNumberFormat="1" applyFont="1" applyBorder="1" applyAlignment="1">
      <alignment horizontal="center"/>
    </xf>
    <xf numFmtId="166" fontId="15" fillId="0" borderId="32" xfId="1" applyNumberFormat="1" applyFont="1" applyBorder="1" applyAlignment="1">
      <alignment horizontal="center"/>
    </xf>
    <xf numFmtId="166" fontId="11" fillId="0" borderId="2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/>
    </xf>
    <xf numFmtId="166" fontId="11" fillId="0" borderId="6" xfId="0" applyNumberFormat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166" fontId="11" fillId="0" borderId="32" xfId="0" applyNumberFormat="1" applyFont="1" applyBorder="1" applyAlignment="1">
      <alignment horizontal="center" vertical="top" wrapText="1"/>
    </xf>
    <xf numFmtId="49" fontId="11" fillId="0" borderId="2" xfId="1" applyNumberFormat="1" applyFont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166" fontId="15" fillId="0" borderId="2" xfId="0" applyNumberFormat="1" applyFont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166" fontId="15" fillId="0" borderId="3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2"/>
    </xf>
    <xf numFmtId="0" fontId="15" fillId="0" borderId="2" xfId="0" applyFont="1" applyBorder="1" applyAlignment="1">
      <alignment horizontal="left" vertical="center" wrapText="1" indent="1"/>
    </xf>
    <xf numFmtId="166" fontId="15" fillId="0" borderId="5" xfId="0" applyNumberFormat="1" applyFont="1" applyBorder="1" applyAlignment="1">
      <alignment horizontal="center"/>
    </xf>
    <xf numFmtId="166" fontId="15" fillId="0" borderId="6" xfId="0" applyNumberFormat="1" applyFont="1" applyBorder="1" applyAlignment="1">
      <alignment horizontal="center"/>
    </xf>
    <xf numFmtId="166" fontId="15" fillId="0" borderId="32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 indent="3"/>
    </xf>
    <xf numFmtId="0" fontId="11" fillId="0" borderId="3" xfId="1" applyFont="1" applyBorder="1" applyAlignment="1">
      <alignment horizontal="center"/>
    </xf>
    <xf numFmtId="0" fontId="11" fillId="0" borderId="3" xfId="1" applyFont="1" applyBorder="1" applyAlignment="1">
      <alignment wrapText="1"/>
    </xf>
    <xf numFmtId="0" fontId="11" fillId="0" borderId="12" xfId="1" applyFont="1" applyBorder="1" applyAlignment="1">
      <alignment horizontal="center" vertical="center" wrapText="1"/>
    </xf>
    <xf numFmtId="166" fontId="11" fillId="0" borderId="3" xfId="1" applyNumberFormat="1" applyFont="1" applyBorder="1" applyAlignment="1">
      <alignment horizontal="center" vertical="center" wrapText="1"/>
    </xf>
    <xf numFmtId="166" fontId="11" fillId="0" borderId="14" xfId="0" applyNumberFormat="1" applyFont="1" applyBorder="1" applyAlignment="1">
      <alignment vertical="center"/>
    </xf>
    <xf numFmtId="166" fontId="11" fillId="0" borderId="15" xfId="0" applyNumberFormat="1" applyFont="1" applyBorder="1" applyAlignment="1">
      <alignment vertical="center"/>
    </xf>
    <xf numFmtId="166" fontId="11" fillId="0" borderId="36" xfId="0" applyNumberFormat="1" applyFont="1" applyBorder="1" applyAlignment="1">
      <alignment vertical="center"/>
    </xf>
    <xf numFmtId="166" fontId="11" fillId="0" borderId="14" xfId="0" applyNumberFormat="1" applyFont="1" applyBorder="1"/>
    <xf numFmtId="166" fontId="11" fillId="0" borderId="15" xfId="0" applyNumberFormat="1" applyFont="1" applyBorder="1"/>
    <xf numFmtId="166" fontId="11" fillId="0" borderId="36" xfId="0" applyNumberFormat="1" applyFont="1" applyBorder="1"/>
    <xf numFmtId="166" fontId="11" fillId="0" borderId="0" xfId="0" applyNumberFormat="1" applyFont="1"/>
    <xf numFmtId="166" fontId="18" fillId="0" borderId="0" xfId="1" applyNumberFormat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0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24" xfId="0" applyFont="1" applyBorder="1"/>
    <xf numFmtId="0" fontId="4" fillId="0" borderId="25" xfId="0" applyFont="1" applyBorder="1"/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justify" vertical="center" wrapText="1"/>
    </xf>
    <xf numFmtId="0" fontId="12" fillId="0" borderId="2" xfId="2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justify" vertical="center" wrapText="1"/>
    </xf>
    <xf numFmtId="0" fontId="12" fillId="0" borderId="11" xfId="2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64" fontId="7" fillId="0" borderId="39" xfId="0" applyNumberFormat="1" applyFont="1" applyBorder="1" applyAlignment="1">
      <alignment horizontal="center" vertical="center" wrapText="1"/>
    </xf>
    <xf numFmtId="1" fontId="7" fillId="0" borderId="34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top" wrapText="1"/>
    </xf>
    <xf numFmtId="0" fontId="12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top" wrapText="1"/>
    </xf>
    <xf numFmtId="0" fontId="7" fillId="0" borderId="33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7" fillId="0" borderId="18" xfId="2" applyFont="1" applyBorder="1" applyAlignment="1">
      <alignment horizontal="justify" vertical="center" wrapText="1"/>
    </xf>
    <xf numFmtId="0" fontId="7" fillId="0" borderId="10" xfId="2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165" fontId="7" fillId="0" borderId="3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top" wrapText="1"/>
    </xf>
    <xf numFmtId="167" fontId="7" fillId="0" borderId="22" xfId="0" applyNumberFormat="1" applyFont="1" applyBorder="1" applyAlignment="1">
      <alignment horizontal="center" vertical="center" wrapText="1"/>
    </xf>
    <xf numFmtId="167" fontId="7" fillId="0" borderId="41" xfId="0" applyNumberFormat="1" applyFont="1" applyBorder="1" applyAlignment="1">
      <alignment horizontal="center" vertical="center" wrapText="1"/>
    </xf>
    <xf numFmtId="167" fontId="7" fillId="0" borderId="30" xfId="0" applyNumberFormat="1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4" fontId="7" fillId="0" borderId="33" xfId="0" applyNumberFormat="1" applyFont="1" applyBorder="1" applyAlignment="1">
      <alignment horizontal="center" vertical="center" wrapText="1"/>
    </xf>
    <xf numFmtId="164" fontId="7" fillId="0" borderId="26" xfId="0" applyNumberFormat="1" applyFont="1" applyBorder="1" applyAlignment="1">
      <alignment horizontal="center" vertical="center" wrapText="1"/>
    </xf>
    <xf numFmtId="0" fontId="7" fillId="0" borderId="11" xfId="2" applyFont="1" applyBorder="1" applyAlignment="1">
      <alignment horizontal="justify" vertical="center" wrapText="1"/>
    </xf>
    <xf numFmtId="0" fontId="12" fillId="0" borderId="11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164" fontId="7" fillId="0" borderId="35" xfId="0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14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4" fillId="0" borderId="21" xfId="1" applyFont="1" applyBorder="1" applyAlignment="1">
      <alignment horizontal="left" vertical="center" wrapText="1"/>
    </xf>
    <xf numFmtId="0" fontId="17" fillId="0" borderId="0" xfId="4" applyFont="1" applyAlignment="1">
      <alignment horizont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3" xfId="1" applyFont="1" applyBorder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28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</cellXfs>
  <cellStyles count="7">
    <cellStyle name="Обычный" xfId="0" builtinId="0"/>
    <cellStyle name="Обычный 2" xfId="5" xr:uid="{00000000-0005-0000-0000-000001000000}"/>
    <cellStyle name="Обычный 2_ООО Тепловая компания (печора)" xfId="1" xr:uid="{00000000-0005-0000-0000-000002000000}"/>
    <cellStyle name="Обычный 5" xfId="2" xr:uid="{00000000-0005-0000-0000-000003000000}"/>
    <cellStyle name="Обычный_PP_PitWater" xfId="4" xr:uid="{00000000-0005-0000-0000-000004000000}"/>
    <cellStyle name="Обычный_PP_Stok" xfId="6" xr:uid="{00000000-0005-0000-0000-000005000000}"/>
    <cellStyle name="Стиль 1" xfId="3" xr:uid="{00000000-0005-0000-0000-000007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72;&#1082;&#1090;%202024%20&#1075;&#1086;&#1076;/&#1040;&#1085;&#1072;&#1076;&#1099;&#1088;&#1089;&#1082;&#1080;&#1081;/&#1060;&#1072;&#1082;&#1090;_&#1059;&#1075;&#1086;&#1083;&#1100;&#1085;&#1099;&#1077;%20&#1050;&#1086;&#1087;&#1080;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72;&#1082;&#1090;%202024%20&#1075;&#1086;&#1076;/&#1041;&#1077;&#1088;&#1080;&#1085;&#1075;&#1086;&#1074;&#1089;&#1082;&#1080;&#1081;/&#1060;&#1072;&#1082;&#1090;_&#1041;&#1077;&#1088;&#1080;&#1085;&#1075;&#1086;&#1074;&#1089;&#1082;&#1080;&#1081;%20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72;&#1082;&#1090;%202024%20&#1075;&#1086;&#1076;/&#1074;&#1086;&#1076;&#1072;%20&#1092;&#1072;&#1082;&#1090;%20&#1089;%20&#1055;&#105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Д"/>
      <sheetName val="за 1 п.г05 "/>
      <sheetName val="ГОД"/>
      <sheetName val="9М"/>
      <sheetName val="2П"/>
      <sheetName val="1П"/>
      <sheetName val="4КВ"/>
      <sheetName val="3КВ"/>
      <sheetName val="2КВ"/>
      <sheetName val="1КВ"/>
      <sheetName val="Янв"/>
      <sheetName val="Распр_Янв"/>
      <sheetName val="Фев"/>
      <sheetName val="Распр_Фев"/>
      <sheetName val="Мар"/>
      <sheetName val="Распр_Мар"/>
      <sheetName val="Апр"/>
      <sheetName val="Распр_Апр"/>
      <sheetName val="Май"/>
      <sheetName val="Распр_Май"/>
      <sheetName val="Июн"/>
      <sheetName val="Распр_Июн"/>
      <sheetName val="Июл"/>
      <sheetName val="Распр_Июл"/>
      <sheetName val="Авг"/>
      <sheetName val="Распр_Авг"/>
      <sheetName val="Сен"/>
      <sheetName val="Распр_Сен"/>
      <sheetName val="Окт"/>
      <sheetName val="Распр_Окт"/>
      <sheetName val="Ноя"/>
      <sheetName val="Распр_Ноя"/>
      <sheetName val="Дек"/>
      <sheetName val="Распр_Дек"/>
    </sheetNames>
    <sheetDataSet>
      <sheetData sheetId="0"/>
      <sheetData sheetId="1"/>
      <sheetData sheetId="2">
        <row r="99">
          <cell r="H99">
            <v>440111.29000000004</v>
          </cell>
        </row>
      </sheetData>
      <sheetData sheetId="3"/>
      <sheetData sheetId="4">
        <row r="7">
          <cell r="H7">
            <v>53761</v>
          </cell>
          <cell r="J7">
            <v>37247.966626000001</v>
          </cell>
        </row>
        <row r="11">
          <cell r="J11">
            <v>7532.9648289999996</v>
          </cell>
        </row>
        <row r="14">
          <cell r="J14">
            <v>498</v>
          </cell>
        </row>
        <row r="23">
          <cell r="F23">
            <v>1841.7339999999999</v>
          </cell>
        </row>
      </sheetData>
      <sheetData sheetId="5">
        <row r="7">
          <cell r="H7">
            <v>61981</v>
          </cell>
          <cell r="J7">
            <v>40057.920504000009</v>
          </cell>
        </row>
        <row r="11">
          <cell r="J11">
            <v>7974.1921970000003</v>
          </cell>
        </row>
        <row r="14">
          <cell r="J14">
            <v>961</v>
          </cell>
        </row>
        <row r="23">
          <cell r="F23">
            <v>2330.098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Д"/>
      <sheetName val="ГОД"/>
      <sheetName val="за 1 п.г05 "/>
      <sheetName val="9М"/>
      <sheetName val="2П"/>
      <sheetName val="1П"/>
      <sheetName val="4КВ"/>
      <sheetName val="3КВ"/>
      <sheetName val="2КВ"/>
      <sheetName val="1КВ"/>
      <sheetName val="Янв"/>
      <sheetName val="Распр_Янв"/>
      <sheetName val="Фев"/>
      <sheetName val="Распр_Фев"/>
      <sheetName val="Мар"/>
      <sheetName val="Распр_Мар"/>
      <sheetName val="Апр"/>
      <sheetName val="Распр_Апр"/>
      <sheetName val="Май"/>
      <sheetName val="Распр_Май"/>
      <sheetName val="Июн"/>
      <sheetName val="Распр_Июн"/>
      <sheetName val="Июл"/>
      <sheetName val="Распр_Июл"/>
      <sheetName val="Авг"/>
      <sheetName val="Распр_Авг"/>
      <sheetName val="Сен"/>
      <sheetName val="Распр_Сен"/>
      <sheetName val="Окт"/>
      <sheetName val="Распр_Окт"/>
      <sheetName val="Ноя"/>
      <sheetName val="Распр_Ноя"/>
      <sheetName val="Дек"/>
      <sheetName val="Распр_Дек"/>
    </sheetNames>
    <sheetDataSet>
      <sheetData sheetId="0" refreshError="1"/>
      <sheetData sheetId="1">
        <row r="23">
          <cell r="F23">
            <v>2642.7489999999998</v>
          </cell>
        </row>
      </sheetData>
      <sheetData sheetId="2" refreshError="1"/>
      <sheetData sheetId="3" refreshError="1"/>
      <sheetData sheetId="4">
        <row r="7">
          <cell r="J7">
            <v>66595</v>
          </cell>
        </row>
        <row r="11">
          <cell r="J11">
            <v>44664.161831000005</v>
          </cell>
        </row>
        <row r="14">
          <cell r="J14">
            <v>989.75300000000004</v>
          </cell>
        </row>
        <row r="23">
          <cell r="F23">
            <v>1307.1950000000002</v>
          </cell>
        </row>
      </sheetData>
      <sheetData sheetId="5">
        <row r="7">
          <cell r="J7">
            <v>67918</v>
          </cell>
        </row>
        <row r="11">
          <cell r="J11">
            <v>45599.215869</v>
          </cell>
        </row>
        <row r="14">
          <cell r="J14">
            <v>1136.683</v>
          </cell>
        </row>
        <row r="23">
          <cell r="F23">
            <v>1335.5540000000001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 ЧКХ"/>
      <sheetName val="Анад МР"/>
      <sheetName val="Уг_Копи"/>
      <sheetName val="Канч"/>
      <sheetName val="Бер"/>
      <sheetName val="Альк"/>
      <sheetName val="Мейн"/>
      <sheetName val="Хат"/>
      <sheetName val="Марк"/>
      <sheetName val="Ваеги"/>
      <sheetName val="Лам"/>
      <sheetName val="Снеж"/>
      <sheetName val="У-Бел"/>
      <sheetName val="Чув"/>
      <sheetName val="Пров ГО"/>
      <sheetName val="Пров"/>
      <sheetName val="Н. Чап"/>
      <sheetName val="Нунл"/>
      <sheetName val="Сир"/>
      <sheetName val="Энм"/>
      <sheetName val="Янр"/>
      <sheetName val="Лист1"/>
    </sheetNames>
    <sheetDataSet>
      <sheetData sheetId="0" refreshError="1"/>
      <sheetData sheetId="1" refreshError="1"/>
      <sheetData sheetId="2">
        <row r="19">
          <cell r="B19">
            <v>19506.912729000007</v>
          </cell>
          <cell r="C19">
            <v>13125.400939000003</v>
          </cell>
        </row>
        <row r="20">
          <cell r="B20">
            <v>8683.6795780000011</v>
          </cell>
          <cell r="C20">
            <v>13567.192857999999</v>
          </cell>
        </row>
        <row r="22">
          <cell r="B22">
            <v>1423.001</v>
          </cell>
          <cell r="C22">
            <v>1260.9899999999998</v>
          </cell>
        </row>
        <row r="23">
          <cell r="B23">
            <v>472.15399999999994</v>
          </cell>
          <cell r="C23">
            <v>389.29799999999994</v>
          </cell>
        </row>
        <row r="25">
          <cell r="B25">
            <v>994.56999999999994</v>
          </cell>
          <cell r="C25">
            <v>750.66300000000012</v>
          </cell>
        </row>
        <row r="26">
          <cell r="B26">
            <v>42.410999999999994</v>
          </cell>
          <cell r="C26">
            <v>123.45700000000002</v>
          </cell>
        </row>
      </sheetData>
      <sheetData sheetId="3" refreshError="1"/>
      <sheetData sheetId="4">
        <row r="19">
          <cell r="B19">
            <v>7235.2384740000034</v>
          </cell>
          <cell r="C19">
            <v>6657.8841050000001</v>
          </cell>
        </row>
        <row r="20">
          <cell r="B20">
            <v>11104.685656999996</v>
          </cell>
          <cell r="C20">
            <v>11570.798063999999</v>
          </cell>
        </row>
        <row r="22">
          <cell r="B22">
            <v>1707.0179999999993</v>
          </cell>
          <cell r="C22">
            <v>1433.9860000000008</v>
          </cell>
        </row>
        <row r="23">
          <cell r="B23">
            <v>22.86</v>
          </cell>
          <cell r="C23">
            <v>22.86</v>
          </cell>
        </row>
        <row r="25">
          <cell r="B25">
            <v>1107.9189999999999</v>
          </cell>
          <cell r="C25">
            <v>1250.5770000000007</v>
          </cell>
        </row>
        <row r="26">
          <cell r="B26">
            <v>4.38</v>
          </cell>
          <cell r="C26">
            <v>4.9799999999999995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B28"/>
  <sheetViews>
    <sheetView topLeftCell="A10" workbookViewId="0">
      <selection activeCell="B10" sqref="B10"/>
    </sheetView>
  </sheetViews>
  <sheetFormatPr defaultColWidth="9.140625" defaultRowHeight="15.75" x14ac:dyDescent="0.25"/>
  <cols>
    <col min="1" max="1" width="51.28515625" style="8" customWidth="1"/>
    <col min="2" max="2" width="61.85546875" style="8" customWidth="1"/>
    <col min="3" max="16384" width="9.140625" style="8"/>
  </cols>
  <sheetData>
    <row r="1" spans="1:2" s="5" customFormat="1" ht="18.75" x14ac:dyDescent="0.3">
      <c r="A1" s="163" t="s">
        <v>54</v>
      </c>
      <c r="B1" s="163"/>
    </row>
    <row r="2" spans="1:2" s="5" customFormat="1" ht="18.75" x14ac:dyDescent="0.3">
      <c r="A2" s="168" t="s">
        <v>52</v>
      </c>
      <c r="B2" s="168"/>
    </row>
    <row r="3" spans="1:2" s="5" customFormat="1" ht="18.75" customHeight="1" x14ac:dyDescent="0.3">
      <c r="A3" s="164" t="s">
        <v>124</v>
      </c>
      <c r="B3" s="164"/>
    </row>
    <row r="4" spans="1:2" s="5" customFormat="1" ht="19.5" customHeight="1" x14ac:dyDescent="0.3">
      <c r="A4" s="165"/>
      <c r="B4" s="166"/>
    </row>
    <row r="5" spans="1:2" s="5" customFormat="1" ht="18.75" customHeight="1" x14ac:dyDescent="0.3">
      <c r="A5" s="167" t="s">
        <v>46</v>
      </c>
      <c r="B5" s="167"/>
    </row>
    <row r="6" spans="1:2" ht="27" customHeight="1" x14ac:dyDescent="0.25">
      <c r="A6" s="6" t="s">
        <v>47</v>
      </c>
      <c r="B6" s="12" t="s">
        <v>52</v>
      </c>
    </row>
    <row r="7" spans="1:2" ht="36" customHeight="1" x14ac:dyDescent="0.25">
      <c r="A7" s="6" t="s">
        <v>48</v>
      </c>
      <c r="B7" s="3" t="s">
        <v>53</v>
      </c>
    </row>
    <row r="8" spans="1:2" ht="38.25" customHeight="1" x14ac:dyDescent="0.25">
      <c r="A8" s="6" t="s">
        <v>49</v>
      </c>
      <c r="B8" s="3" t="s">
        <v>50</v>
      </c>
    </row>
    <row r="9" spans="1:2" ht="27.75" customHeight="1" x14ac:dyDescent="0.25">
      <c r="A9" s="6" t="s">
        <v>51</v>
      </c>
      <c r="B9" s="7" t="s">
        <v>126</v>
      </c>
    </row>
    <row r="10" spans="1:2" s="11" customFormat="1" ht="21.75" customHeight="1" x14ac:dyDescent="0.25">
      <c r="A10" s="9"/>
      <c r="B10" s="10"/>
    </row>
    <row r="11" spans="1:2" ht="16.5" customHeight="1" x14ac:dyDescent="0.25">
      <c r="A11" s="24" t="s">
        <v>119</v>
      </c>
      <c r="B11" s="28" t="s">
        <v>122</v>
      </c>
    </row>
    <row r="12" spans="1:2" x14ac:dyDescent="0.25">
      <c r="A12" s="20" t="s">
        <v>120</v>
      </c>
      <c r="B12" s="20" t="s">
        <v>121</v>
      </c>
    </row>
    <row r="13" spans="1:2" x14ac:dyDescent="0.25">
      <c r="A13" s="20"/>
      <c r="B13" s="23"/>
    </row>
    <row r="14" spans="1:2" x14ac:dyDescent="0.25">
      <c r="A14" s="20"/>
      <c r="B14" s="23"/>
    </row>
    <row r="26" spans="1:2" s="11" customFormat="1" x14ac:dyDescent="0.25">
      <c r="A26" s="8"/>
      <c r="B26" s="8"/>
    </row>
    <row r="27" spans="1:2" ht="15" customHeight="1" x14ac:dyDescent="0.25"/>
    <row r="28" spans="1:2" ht="31.5" customHeight="1" x14ac:dyDescent="0.25"/>
  </sheetData>
  <mergeCells count="5">
    <mergeCell ref="A1:B1"/>
    <mergeCell ref="A3:B3"/>
    <mergeCell ref="A4:B4"/>
    <mergeCell ref="A5:B5"/>
    <mergeCell ref="A2:B2"/>
  </mergeCells>
  <printOptions horizontalCentered="1"/>
  <pageMargins left="1.1811023622047245" right="0.39370078740157483" top="0.39370078740157483" bottom="0.3937007874015748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K38"/>
  <sheetViews>
    <sheetView zoomScale="85" zoomScaleNormal="85" workbookViewId="0">
      <pane xSplit="3" ySplit="7" topLeftCell="D8" activePane="bottomRight" state="frozen"/>
      <selection activeCell="A24" sqref="A24"/>
      <selection pane="topRight" activeCell="A24" sqref="A24"/>
      <selection pane="bottomLeft" activeCell="A24" sqref="A24"/>
      <selection pane="bottomRight" activeCell="M17" sqref="M17"/>
    </sheetView>
  </sheetViews>
  <sheetFormatPr defaultColWidth="9.140625" defaultRowHeight="15" x14ac:dyDescent="0.25"/>
  <cols>
    <col min="1" max="1" width="7.28515625" style="2" customWidth="1"/>
    <col min="2" max="2" width="45.7109375" style="2" customWidth="1"/>
    <col min="3" max="11" width="11.7109375" style="2" customWidth="1"/>
    <col min="12" max="12" width="9.140625" style="2" customWidth="1"/>
    <col min="13" max="16384" width="9.140625" style="2"/>
  </cols>
  <sheetData>
    <row r="1" spans="1:11" s="31" customFormat="1" ht="15.75" customHeight="1" x14ac:dyDescent="0.25">
      <c r="A1" s="29" t="s">
        <v>55</v>
      </c>
      <c r="B1" s="30"/>
      <c r="C1" s="30"/>
      <c r="D1" s="30"/>
      <c r="E1" s="30"/>
      <c r="F1" s="30"/>
      <c r="G1" s="102">
        <f>G8-G16-G21-G26-G27-G32-G33-G35-G36</f>
        <v>-5.5422333389287814E-12</v>
      </c>
      <c r="H1" s="103"/>
      <c r="I1" s="103"/>
      <c r="J1" s="103"/>
      <c r="K1" s="102">
        <f>K8-K16-K21-K26-K27-K32-K33-K35-K36</f>
        <v>-1.3059775483270641E-11</v>
      </c>
    </row>
    <row r="2" spans="1:11" ht="18.75" customHeight="1" x14ac:dyDescent="0.25">
      <c r="A2" s="169" t="s">
        <v>56</v>
      </c>
      <c r="B2" s="169" t="s">
        <v>30</v>
      </c>
      <c r="C2" s="169" t="s">
        <v>31</v>
      </c>
      <c r="D2" s="176" t="s">
        <v>32</v>
      </c>
      <c r="E2" s="177"/>
      <c r="F2" s="177"/>
      <c r="G2" s="177"/>
      <c r="H2" s="177"/>
      <c r="I2" s="177"/>
      <c r="J2" s="177"/>
      <c r="K2" s="178"/>
    </row>
    <row r="3" spans="1:11" ht="15" customHeight="1" x14ac:dyDescent="0.25">
      <c r="A3" s="170"/>
      <c r="B3" s="170"/>
      <c r="C3" s="170"/>
      <c r="D3" s="173" t="s">
        <v>63</v>
      </c>
      <c r="E3" s="174"/>
      <c r="F3" s="174"/>
      <c r="G3" s="175"/>
      <c r="H3" s="173" t="s">
        <v>64</v>
      </c>
      <c r="I3" s="174"/>
      <c r="J3" s="174"/>
      <c r="K3" s="175"/>
    </row>
    <row r="4" spans="1:11" ht="15" customHeight="1" x14ac:dyDescent="0.25">
      <c r="A4" s="170"/>
      <c r="B4" s="170"/>
      <c r="C4" s="170"/>
      <c r="D4" s="172" t="s">
        <v>125</v>
      </c>
      <c r="E4" s="172"/>
      <c r="F4" s="172"/>
      <c r="G4" s="172"/>
      <c r="H4" s="172" t="s">
        <v>125</v>
      </c>
      <c r="I4" s="172"/>
      <c r="J4" s="172"/>
      <c r="K4" s="172"/>
    </row>
    <row r="5" spans="1:11" x14ac:dyDescent="0.25">
      <c r="A5" s="170"/>
      <c r="B5" s="170"/>
      <c r="C5" s="170"/>
      <c r="D5" s="33" t="s">
        <v>57</v>
      </c>
      <c r="E5" s="172" t="s">
        <v>58</v>
      </c>
      <c r="F5" s="172"/>
      <c r="G5" s="172"/>
      <c r="H5" s="33" t="s">
        <v>57</v>
      </c>
      <c r="I5" s="172" t="s">
        <v>58</v>
      </c>
      <c r="J5" s="172"/>
      <c r="K5" s="172"/>
    </row>
    <row r="6" spans="1:11" ht="15.75" x14ac:dyDescent="0.25">
      <c r="A6" s="171"/>
      <c r="B6" s="171"/>
      <c r="C6" s="171"/>
      <c r="D6" s="34" t="s">
        <v>59</v>
      </c>
      <c r="E6" s="35" t="s">
        <v>60</v>
      </c>
      <c r="F6" s="35" t="s">
        <v>61</v>
      </c>
      <c r="G6" s="35" t="s">
        <v>59</v>
      </c>
      <c r="H6" s="34" t="s">
        <v>59</v>
      </c>
      <c r="I6" s="35" t="s">
        <v>60</v>
      </c>
      <c r="J6" s="35" t="s">
        <v>61</v>
      </c>
      <c r="K6" s="35" t="s">
        <v>59</v>
      </c>
    </row>
    <row r="7" spans="1:11" ht="15.75" x14ac:dyDescent="0.25">
      <c r="A7" s="32">
        <v>1</v>
      </c>
      <c r="B7" s="32">
        <f>A7+1</f>
        <v>2</v>
      </c>
      <c r="C7" s="32">
        <f t="shared" ref="C7" si="0">B7+1</f>
        <v>3</v>
      </c>
      <c r="D7" s="32"/>
      <c r="E7" s="32"/>
      <c r="F7" s="32"/>
      <c r="G7" s="32"/>
      <c r="H7" s="32"/>
      <c r="I7" s="32"/>
      <c r="J7" s="32"/>
      <c r="K7" s="13"/>
    </row>
    <row r="8" spans="1:11" x14ac:dyDescent="0.25">
      <c r="A8" s="36" t="s">
        <v>4</v>
      </c>
      <c r="B8" s="37" t="s">
        <v>83</v>
      </c>
      <c r="C8" s="38" t="s">
        <v>33</v>
      </c>
      <c r="D8" s="39">
        <v>57954</v>
      </c>
      <c r="E8" s="40">
        <f>'[1]1П'!$J$7</f>
        <v>40057.920504000009</v>
      </c>
      <c r="F8" s="40">
        <f>'[1]2П'!$J$7</f>
        <v>37247.966626000001</v>
      </c>
      <c r="G8" s="41">
        <f>G9+G16+G22+G25+G31+G34</f>
        <v>77305.887130000003</v>
      </c>
      <c r="H8" s="42">
        <v>49280</v>
      </c>
      <c r="I8" s="40">
        <f>'[2]1П'!$J$7</f>
        <v>67918</v>
      </c>
      <c r="J8" s="40">
        <f>'[2]2П'!$J$7</f>
        <v>66595</v>
      </c>
      <c r="K8" s="41">
        <f>K9+K16+K22+K25+K31+K34</f>
        <v>134513</v>
      </c>
    </row>
    <row r="9" spans="1:11" ht="30" x14ac:dyDescent="0.25">
      <c r="A9" s="43" t="s">
        <v>5</v>
      </c>
      <c r="B9" s="44" t="s">
        <v>84</v>
      </c>
      <c r="C9" s="45" t="s">
        <v>33</v>
      </c>
      <c r="D9" s="46"/>
      <c r="E9" s="47"/>
      <c r="F9" s="48"/>
      <c r="G9" s="49"/>
      <c r="H9" s="46"/>
      <c r="I9" s="50"/>
      <c r="J9" s="51"/>
      <c r="K9" s="52"/>
    </row>
    <row r="10" spans="1:11" x14ac:dyDescent="0.25">
      <c r="A10" s="53"/>
      <c r="B10" s="44" t="s">
        <v>85</v>
      </c>
      <c r="C10" s="54" t="s">
        <v>3</v>
      </c>
      <c r="D10" s="55">
        <v>0</v>
      </c>
      <c r="E10" s="56">
        <f>E9/E8*100</f>
        <v>0</v>
      </c>
      <c r="F10" s="57">
        <f t="shared" ref="F10:G10" si="1">F9/F8*100</f>
        <v>0</v>
      </c>
      <c r="G10" s="58">
        <f t="shared" si="1"/>
        <v>0</v>
      </c>
      <c r="H10" s="55">
        <v>0</v>
      </c>
      <c r="I10" s="56">
        <f>I9/I8*100</f>
        <v>0</v>
      </c>
      <c r="J10" s="57">
        <f t="shared" ref="J10:K10" si="2">J9/J8*100</f>
        <v>0</v>
      </c>
      <c r="K10" s="58">
        <f t="shared" si="2"/>
        <v>0</v>
      </c>
    </row>
    <row r="11" spans="1:11" ht="15.75" customHeight="1" x14ac:dyDescent="0.25">
      <c r="A11" s="43" t="s">
        <v>6</v>
      </c>
      <c r="B11" s="44" t="s">
        <v>86</v>
      </c>
      <c r="C11" s="45" t="s">
        <v>33</v>
      </c>
      <c r="D11" s="46"/>
      <c r="E11" s="47"/>
      <c r="F11" s="48"/>
      <c r="G11" s="49"/>
      <c r="H11" s="46"/>
      <c r="I11" s="50"/>
      <c r="J11" s="51"/>
      <c r="K11" s="52"/>
    </row>
    <row r="12" spans="1:11" x14ac:dyDescent="0.25">
      <c r="A12" s="59" t="s">
        <v>62</v>
      </c>
      <c r="B12" s="60" t="s">
        <v>87</v>
      </c>
      <c r="C12" s="45"/>
      <c r="D12" s="46"/>
      <c r="E12" s="47"/>
      <c r="F12" s="48"/>
      <c r="G12" s="49"/>
      <c r="H12" s="46"/>
      <c r="I12" s="50"/>
      <c r="J12" s="51"/>
      <c r="K12" s="52"/>
    </row>
    <row r="13" spans="1:11" ht="30" x14ac:dyDescent="0.25">
      <c r="A13" s="43" t="s">
        <v>88</v>
      </c>
      <c r="B13" s="60" t="s">
        <v>89</v>
      </c>
      <c r="C13" s="54" t="s">
        <v>77</v>
      </c>
      <c r="D13" s="61">
        <v>3316.7980463786598</v>
      </c>
      <c r="E13" s="56">
        <f>'[1]1П'!$F$23</f>
        <v>2330.098</v>
      </c>
      <c r="F13" s="57">
        <f>'[1]2П'!$F$23</f>
        <v>1841.7339999999999</v>
      </c>
      <c r="G13" s="62">
        <f>E13+F13</f>
        <v>4171.8320000000003</v>
      </c>
      <c r="H13" s="61">
        <v>3326.8098873808158</v>
      </c>
      <c r="I13" s="50">
        <f>'[2]1П'!$F$23+3967.25</f>
        <v>5302.8040000000001</v>
      </c>
      <c r="J13" s="51">
        <f>'[2]2П'!$F$23+4901.294</f>
        <v>6208.4889999999996</v>
      </c>
      <c r="K13" s="63">
        <f>I13+J13</f>
        <v>11511.293</v>
      </c>
    </row>
    <row r="14" spans="1:11" x14ac:dyDescent="0.25">
      <c r="A14" s="43" t="s">
        <v>90</v>
      </c>
      <c r="B14" s="64" t="s">
        <v>91</v>
      </c>
      <c r="C14" s="45" t="s">
        <v>33</v>
      </c>
      <c r="D14" s="39">
        <v>57954</v>
      </c>
      <c r="E14" s="65">
        <f>E8-E9+E11</f>
        <v>40057.920504000009</v>
      </c>
      <c r="F14" s="66">
        <f t="shared" ref="F14:G14" si="3">F8-F9+F11</f>
        <v>37247.966626000001</v>
      </c>
      <c r="G14" s="67">
        <f t="shared" si="3"/>
        <v>77305.887130000003</v>
      </c>
      <c r="H14" s="42">
        <v>49280</v>
      </c>
      <c r="I14" s="68">
        <f>I8-I9+I11</f>
        <v>67918</v>
      </c>
      <c r="J14" s="69">
        <f t="shared" ref="J14:K14" si="4">J8-J9+J11</f>
        <v>66595</v>
      </c>
      <c r="K14" s="70">
        <f t="shared" si="4"/>
        <v>134513</v>
      </c>
    </row>
    <row r="15" spans="1:11" x14ac:dyDescent="0.25">
      <c r="A15" s="59">
        <v>6</v>
      </c>
      <c r="B15" s="44" t="s">
        <v>92</v>
      </c>
      <c r="C15" s="45" t="s">
        <v>33</v>
      </c>
      <c r="D15" s="46"/>
      <c r="E15" s="47"/>
      <c r="F15" s="48"/>
      <c r="G15" s="49"/>
      <c r="H15" s="46"/>
      <c r="I15" s="50"/>
      <c r="J15" s="51"/>
      <c r="K15" s="52"/>
    </row>
    <row r="16" spans="1:11" x14ac:dyDescent="0.25">
      <c r="A16" s="59" t="s">
        <v>93</v>
      </c>
      <c r="B16" s="44" t="s">
        <v>94</v>
      </c>
      <c r="C16" s="45" t="s">
        <v>33</v>
      </c>
      <c r="D16" s="46"/>
      <c r="E16" s="56">
        <f>'[1]1П'!$J$11</f>
        <v>7974.1921970000003</v>
      </c>
      <c r="F16" s="57">
        <f>'[1]2П'!$J$11</f>
        <v>7532.9648289999996</v>
      </c>
      <c r="G16" s="62">
        <f>F16+E16</f>
        <v>15507.157026000001</v>
      </c>
      <c r="H16" s="46"/>
      <c r="I16" s="50">
        <f>'[2]1П'!$J$11</f>
        <v>45599.215869</v>
      </c>
      <c r="J16" s="51">
        <f>'[2]2П'!$J$11</f>
        <v>44664.161831000005</v>
      </c>
      <c r="K16" s="63">
        <f>J16+I16</f>
        <v>90263.377700000012</v>
      </c>
    </row>
    <row r="17" spans="1:11" x14ac:dyDescent="0.25">
      <c r="A17" s="59" t="s">
        <v>95</v>
      </c>
      <c r="B17" s="44" t="s">
        <v>96</v>
      </c>
      <c r="C17" s="45" t="s">
        <v>33</v>
      </c>
      <c r="D17" s="46"/>
      <c r="E17" s="47"/>
      <c r="F17" s="48"/>
      <c r="G17" s="49"/>
      <c r="H17" s="46"/>
      <c r="I17" s="50"/>
      <c r="J17" s="51"/>
      <c r="K17" s="52"/>
    </row>
    <row r="18" spans="1:11" ht="30" x14ac:dyDescent="0.25">
      <c r="A18" s="59" t="s">
        <v>97</v>
      </c>
      <c r="B18" s="44" t="s">
        <v>98</v>
      </c>
      <c r="C18" s="54" t="s">
        <v>3</v>
      </c>
      <c r="D18" s="71">
        <v>0</v>
      </c>
      <c r="E18" s="72">
        <f>E16/E20*100</f>
        <v>24.854319051380934</v>
      </c>
      <c r="F18" s="73">
        <f t="shared" ref="F18:G18" si="5">F16/F20*100</f>
        <v>25.350713018501388</v>
      </c>
      <c r="G18" s="62">
        <f t="shared" si="5"/>
        <v>25.093002720125927</v>
      </c>
      <c r="H18" s="71">
        <v>0</v>
      </c>
      <c r="I18" s="74">
        <f>I16/I20*100</f>
        <v>204.308691734082</v>
      </c>
      <c r="J18" s="75">
        <f t="shared" ref="J18:K18" si="6">J16/J20*100</f>
        <v>203.65916471963374</v>
      </c>
      <c r="K18" s="63">
        <f t="shared" si="6"/>
        <v>203.98677549842054</v>
      </c>
    </row>
    <row r="19" spans="1:11" x14ac:dyDescent="0.25">
      <c r="A19" s="59" t="s">
        <v>99</v>
      </c>
      <c r="B19" s="44" t="s">
        <v>100</v>
      </c>
      <c r="C19" s="45"/>
      <c r="D19" s="46"/>
      <c r="E19" s="47"/>
      <c r="F19" s="48"/>
      <c r="G19" s="49"/>
      <c r="H19" s="46"/>
      <c r="I19" s="50"/>
      <c r="J19" s="51"/>
      <c r="K19" s="52"/>
    </row>
    <row r="20" spans="1:11" x14ac:dyDescent="0.25">
      <c r="A20" s="76" t="s">
        <v>101</v>
      </c>
      <c r="B20" s="64" t="s">
        <v>102</v>
      </c>
      <c r="C20" s="45" t="s">
        <v>33</v>
      </c>
      <c r="D20" s="39">
        <v>57954</v>
      </c>
      <c r="E20" s="65">
        <f>E14-E16</f>
        <v>32083.728307000008</v>
      </c>
      <c r="F20" s="66">
        <f t="shared" ref="F20:G20" si="7">F14-F16</f>
        <v>29715.001797000001</v>
      </c>
      <c r="G20" s="67">
        <f t="shared" si="7"/>
        <v>61798.730104000002</v>
      </c>
      <c r="H20" s="42">
        <v>49280</v>
      </c>
      <c r="I20" s="68">
        <f>I14-I16</f>
        <v>22318.784131</v>
      </c>
      <c r="J20" s="69">
        <f t="shared" ref="J20:K20" si="8">J14-J16</f>
        <v>21930.838168999995</v>
      </c>
      <c r="K20" s="70">
        <f t="shared" si="8"/>
        <v>44249.622299999988</v>
      </c>
    </row>
    <row r="21" spans="1:11" ht="30" x14ac:dyDescent="0.25">
      <c r="A21" s="59" t="s">
        <v>103</v>
      </c>
      <c r="B21" s="44" t="s">
        <v>104</v>
      </c>
      <c r="C21" s="45" t="s">
        <v>33</v>
      </c>
      <c r="D21" s="71">
        <v>1893</v>
      </c>
      <c r="E21" s="72">
        <f>E22</f>
        <v>961</v>
      </c>
      <c r="F21" s="73">
        <f t="shared" ref="F21:K21" si="9">F22</f>
        <v>498</v>
      </c>
      <c r="G21" s="62">
        <f t="shared" si="9"/>
        <v>1459</v>
      </c>
      <c r="H21" s="71">
        <v>2157</v>
      </c>
      <c r="I21" s="74">
        <f>I22</f>
        <v>1136.683</v>
      </c>
      <c r="J21" s="75">
        <f t="shared" si="9"/>
        <v>989.75300000000004</v>
      </c>
      <c r="K21" s="63">
        <f t="shared" si="9"/>
        <v>2126.4360000000001</v>
      </c>
    </row>
    <row r="22" spans="1:11" x14ac:dyDescent="0.25">
      <c r="A22" s="59"/>
      <c r="B22" s="60" t="s">
        <v>105</v>
      </c>
      <c r="C22" s="45" t="s">
        <v>33</v>
      </c>
      <c r="D22" s="71">
        <v>1893</v>
      </c>
      <c r="E22" s="72">
        <f>'[1]1П'!$J$14</f>
        <v>961</v>
      </c>
      <c r="F22" s="73">
        <f>'[1]2П'!$J$14</f>
        <v>498</v>
      </c>
      <c r="G22" s="58">
        <f t="shared" ref="G22" si="10">E22+F22</f>
        <v>1459</v>
      </c>
      <c r="H22" s="71">
        <v>2157</v>
      </c>
      <c r="I22" s="74">
        <f>'[2]1П'!$J$14</f>
        <v>1136.683</v>
      </c>
      <c r="J22" s="75">
        <f>'[2]2П'!$J$14</f>
        <v>989.75300000000004</v>
      </c>
      <c r="K22" s="77">
        <f t="shared" ref="K22" si="11">I22+J22</f>
        <v>2126.4360000000001</v>
      </c>
    </row>
    <row r="23" spans="1:11" x14ac:dyDescent="0.25">
      <c r="A23" s="76" t="s">
        <v>106</v>
      </c>
      <c r="B23" s="64" t="s">
        <v>107</v>
      </c>
      <c r="C23" s="45" t="s">
        <v>33</v>
      </c>
      <c r="D23" s="42">
        <v>56062</v>
      </c>
      <c r="E23" s="65">
        <f>E20-E21</f>
        <v>31122.728307000008</v>
      </c>
      <c r="F23" s="66">
        <f t="shared" ref="F23:G23" si="12">F20-F21</f>
        <v>29217.001797000001</v>
      </c>
      <c r="G23" s="67">
        <f t="shared" si="12"/>
        <v>60339.730104000002</v>
      </c>
      <c r="H23" s="42">
        <v>47124</v>
      </c>
      <c r="I23" s="68">
        <f>I20-I21</f>
        <v>21182.101130999999</v>
      </c>
      <c r="J23" s="69">
        <f t="shared" ref="J23:K23" si="13">J20-J21</f>
        <v>20941.085168999994</v>
      </c>
      <c r="K23" s="70">
        <f t="shared" si="13"/>
        <v>42123.186299999987</v>
      </c>
    </row>
    <row r="24" spans="1:11" x14ac:dyDescent="0.25">
      <c r="A24" s="78" t="s">
        <v>108</v>
      </c>
      <c r="B24" s="79" t="s">
        <v>76</v>
      </c>
      <c r="C24" s="45" t="s">
        <v>33</v>
      </c>
      <c r="D24" s="80">
        <v>48848</v>
      </c>
      <c r="E24" s="81">
        <f t="shared" ref="E24:G24" si="14">E25+E28</f>
        <v>28190.592307000006</v>
      </c>
      <c r="F24" s="82">
        <f t="shared" si="14"/>
        <v>26692.593797000001</v>
      </c>
      <c r="G24" s="83">
        <f t="shared" si="14"/>
        <v>54883.186104000008</v>
      </c>
      <c r="H24" s="80">
        <v>41151</v>
      </c>
      <c r="I24" s="74">
        <f t="shared" ref="I24:K24" si="15">I25+I28</f>
        <v>18339.924131</v>
      </c>
      <c r="J24" s="75">
        <f t="shared" si="15"/>
        <v>18228.682169</v>
      </c>
      <c r="K24" s="63">
        <f t="shared" si="15"/>
        <v>36568.606299999999</v>
      </c>
    </row>
    <row r="25" spans="1:11" x14ac:dyDescent="0.25">
      <c r="A25" s="78"/>
      <c r="B25" s="84" t="s">
        <v>78</v>
      </c>
      <c r="C25" s="45" t="s">
        <v>33</v>
      </c>
      <c r="D25" s="71">
        <v>48848</v>
      </c>
      <c r="E25" s="72">
        <f>E26+E27</f>
        <v>28190.592307000006</v>
      </c>
      <c r="F25" s="73">
        <f>F26+F27</f>
        <v>26692.593797000001</v>
      </c>
      <c r="G25" s="62">
        <f t="shared" ref="G25" si="16">G26+G27</f>
        <v>54883.186104000008</v>
      </c>
      <c r="H25" s="71">
        <v>41151</v>
      </c>
      <c r="I25" s="74">
        <f>I26+I27</f>
        <v>18339.924131</v>
      </c>
      <c r="J25" s="75">
        <f>J26+J27</f>
        <v>18228.682169</v>
      </c>
      <c r="K25" s="63">
        <f t="shared" ref="K25" si="17">K26+K27</f>
        <v>36568.606299999999</v>
      </c>
    </row>
    <row r="26" spans="1:11" x14ac:dyDescent="0.25">
      <c r="A26" s="78"/>
      <c r="B26" s="85" t="s">
        <v>79</v>
      </c>
      <c r="C26" s="45" t="s">
        <v>33</v>
      </c>
      <c r="D26" s="46"/>
      <c r="E26" s="72">
        <f>[3]Уг_Копи!B19</f>
        <v>19506.912729000007</v>
      </c>
      <c r="F26" s="73">
        <f>[3]Уг_Копи!C19</f>
        <v>13125.400939000003</v>
      </c>
      <c r="G26" s="58">
        <f t="shared" ref="G26:G27" si="18">E26+F26</f>
        <v>32632.31366800001</v>
      </c>
      <c r="H26" s="46"/>
      <c r="I26" s="74">
        <f>[3]Бер!B19</f>
        <v>7235.2384740000034</v>
      </c>
      <c r="J26" s="75">
        <f>[3]Бер!C19</f>
        <v>6657.8841050000001</v>
      </c>
      <c r="K26" s="77">
        <f t="shared" ref="K26:K27" si="19">I26+J26</f>
        <v>13893.122579000003</v>
      </c>
    </row>
    <row r="27" spans="1:11" x14ac:dyDescent="0.25">
      <c r="A27" s="78"/>
      <c r="B27" s="85" t="s">
        <v>80</v>
      </c>
      <c r="C27" s="45" t="s">
        <v>33</v>
      </c>
      <c r="D27" s="46"/>
      <c r="E27" s="74">
        <f>[3]Уг_Копи!B20</f>
        <v>8683.6795780000011</v>
      </c>
      <c r="F27" s="75">
        <f>[3]Уг_Копи!C20</f>
        <v>13567.192857999999</v>
      </c>
      <c r="G27" s="58">
        <f t="shared" si="18"/>
        <v>22250.872435999998</v>
      </c>
      <c r="H27" s="46"/>
      <c r="I27" s="74">
        <f>[3]Бер!B20</f>
        <v>11104.685656999996</v>
      </c>
      <c r="J27" s="75">
        <f>[3]Бер!C20</f>
        <v>11570.798063999999</v>
      </c>
      <c r="K27" s="77">
        <f t="shared" si="19"/>
        <v>22675.483720999997</v>
      </c>
    </row>
    <row r="28" spans="1:11" x14ac:dyDescent="0.25">
      <c r="A28" s="78"/>
      <c r="B28" s="84" t="s">
        <v>81</v>
      </c>
      <c r="C28" s="45" t="s">
        <v>33</v>
      </c>
      <c r="D28" s="46"/>
      <c r="E28" s="72"/>
      <c r="F28" s="73"/>
      <c r="G28" s="62"/>
      <c r="H28" s="46"/>
      <c r="I28" s="74"/>
      <c r="J28" s="75"/>
      <c r="K28" s="63"/>
    </row>
    <row r="29" spans="1:11" x14ac:dyDescent="0.25">
      <c r="A29" s="78"/>
      <c r="B29" s="85" t="s">
        <v>79</v>
      </c>
      <c r="C29" s="45" t="s">
        <v>33</v>
      </c>
      <c r="D29" s="46"/>
      <c r="E29" s="72"/>
      <c r="F29" s="73"/>
      <c r="G29" s="62"/>
      <c r="H29" s="46"/>
      <c r="I29" s="74"/>
      <c r="J29" s="75"/>
      <c r="K29" s="63"/>
    </row>
    <row r="30" spans="1:11" x14ac:dyDescent="0.25">
      <c r="A30" s="78"/>
      <c r="B30" s="85" t="s">
        <v>80</v>
      </c>
      <c r="C30" s="45" t="s">
        <v>33</v>
      </c>
      <c r="D30" s="46"/>
      <c r="E30" s="72"/>
      <c r="F30" s="73"/>
      <c r="G30" s="62"/>
      <c r="H30" s="46"/>
      <c r="I30" s="74"/>
      <c r="J30" s="75"/>
      <c r="K30" s="63"/>
    </row>
    <row r="31" spans="1:11" x14ac:dyDescent="0.25">
      <c r="A31" s="78" t="s">
        <v>109</v>
      </c>
      <c r="B31" s="86" t="s">
        <v>110</v>
      </c>
      <c r="C31" s="45" t="s">
        <v>33</v>
      </c>
      <c r="D31" s="80">
        <v>4656</v>
      </c>
      <c r="E31" s="81">
        <f>E32+E33</f>
        <v>1895.155</v>
      </c>
      <c r="F31" s="82">
        <f>F32+F33</f>
        <v>1650.2879999999998</v>
      </c>
      <c r="G31" s="83">
        <f t="shared" ref="G31" si="20">G32+G33</f>
        <v>3545.4429999999998</v>
      </c>
      <c r="H31" s="80">
        <v>3973</v>
      </c>
      <c r="I31" s="87">
        <f>I32+I33</f>
        <v>1729.8779999999992</v>
      </c>
      <c r="J31" s="88">
        <f>J32+J33</f>
        <v>1456.8460000000007</v>
      </c>
      <c r="K31" s="89">
        <f t="shared" ref="K31" si="21">K32+K33</f>
        <v>3186.7239999999997</v>
      </c>
    </row>
    <row r="32" spans="1:11" x14ac:dyDescent="0.25">
      <c r="A32" s="78"/>
      <c r="B32" s="85" t="s">
        <v>79</v>
      </c>
      <c r="C32" s="45" t="s">
        <v>33</v>
      </c>
      <c r="D32" s="46"/>
      <c r="E32" s="72">
        <f>[3]Уг_Копи!B22</f>
        <v>1423.001</v>
      </c>
      <c r="F32" s="73">
        <f>[3]Уг_Копи!C22</f>
        <v>1260.9899999999998</v>
      </c>
      <c r="G32" s="58">
        <f t="shared" ref="G32:G33" si="22">E32+F32</f>
        <v>2683.991</v>
      </c>
      <c r="H32" s="46"/>
      <c r="I32" s="74">
        <f>[3]Бер!B22</f>
        <v>1707.0179999999993</v>
      </c>
      <c r="J32" s="75">
        <f>[3]Бер!C22</f>
        <v>1433.9860000000008</v>
      </c>
      <c r="K32" s="77">
        <f t="shared" ref="K32:K33" si="23">I32+J32</f>
        <v>3141.0039999999999</v>
      </c>
    </row>
    <row r="33" spans="1:11" x14ac:dyDescent="0.25">
      <c r="A33" s="78"/>
      <c r="B33" s="90" t="s">
        <v>82</v>
      </c>
      <c r="C33" s="45" t="s">
        <v>33</v>
      </c>
      <c r="D33" s="46"/>
      <c r="E33" s="72">
        <f>[3]Уг_Копи!B23</f>
        <v>472.15399999999994</v>
      </c>
      <c r="F33" s="73">
        <f>[3]Уг_Копи!C23</f>
        <v>389.29799999999994</v>
      </c>
      <c r="G33" s="58">
        <f t="shared" si="22"/>
        <v>861.45199999999988</v>
      </c>
      <c r="H33" s="46"/>
      <c r="I33" s="74">
        <f>[3]Бер!B23</f>
        <v>22.86</v>
      </c>
      <c r="J33" s="75">
        <f>[3]Бер!C23</f>
        <v>22.86</v>
      </c>
      <c r="K33" s="77">
        <f t="shared" si="23"/>
        <v>45.72</v>
      </c>
    </row>
    <row r="34" spans="1:11" x14ac:dyDescent="0.25">
      <c r="A34" s="78" t="s">
        <v>111</v>
      </c>
      <c r="B34" s="86" t="s">
        <v>0</v>
      </c>
      <c r="C34" s="45" t="s">
        <v>33</v>
      </c>
      <c r="D34" s="80">
        <v>2557</v>
      </c>
      <c r="E34" s="81">
        <f>E35+E36</f>
        <v>1036.981</v>
      </c>
      <c r="F34" s="82">
        <f>F35+F36</f>
        <v>874.12000000000012</v>
      </c>
      <c r="G34" s="83">
        <f t="shared" ref="G34" si="24">G35+G36</f>
        <v>1911.1010000000001</v>
      </c>
      <c r="H34" s="80">
        <v>2000</v>
      </c>
      <c r="I34" s="87">
        <f>I35+I36</f>
        <v>1112.299</v>
      </c>
      <c r="J34" s="88">
        <f>J35+J36</f>
        <v>1255.5570000000007</v>
      </c>
      <c r="K34" s="89">
        <f t="shared" ref="K34" si="25">K35+K36</f>
        <v>2367.8560000000007</v>
      </c>
    </row>
    <row r="35" spans="1:11" x14ac:dyDescent="0.25">
      <c r="A35" s="78"/>
      <c r="B35" s="85" t="s">
        <v>79</v>
      </c>
      <c r="C35" s="45" t="s">
        <v>33</v>
      </c>
      <c r="D35" s="46"/>
      <c r="E35" s="72">
        <f>[3]Уг_Копи!B25</f>
        <v>994.56999999999994</v>
      </c>
      <c r="F35" s="73">
        <f>[3]Уг_Копи!C25</f>
        <v>750.66300000000012</v>
      </c>
      <c r="G35" s="58">
        <f t="shared" ref="G35:G36" si="26">E35+F35</f>
        <v>1745.2330000000002</v>
      </c>
      <c r="H35" s="46"/>
      <c r="I35" s="74">
        <f>[3]Бер!B25</f>
        <v>1107.9189999999999</v>
      </c>
      <c r="J35" s="75">
        <f>[3]Бер!C25</f>
        <v>1250.5770000000007</v>
      </c>
      <c r="K35" s="77">
        <f t="shared" ref="K35:K36" si="27">I35+J35</f>
        <v>2358.4960000000005</v>
      </c>
    </row>
    <row r="36" spans="1:11" x14ac:dyDescent="0.25">
      <c r="A36" s="78"/>
      <c r="B36" s="85" t="s">
        <v>112</v>
      </c>
      <c r="C36" s="45" t="s">
        <v>33</v>
      </c>
      <c r="D36" s="46"/>
      <c r="E36" s="72">
        <f>[3]Уг_Копи!B26</f>
        <v>42.410999999999994</v>
      </c>
      <c r="F36" s="73">
        <f>[3]Уг_Копи!C26</f>
        <v>123.45700000000002</v>
      </c>
      <c r="G36" s="58">
        <f t="shared" si="26"/>
        <v>165.86800000000002</v>
      </c>
      <c r="H36" s="46"/>
      <c r="I36" s="74">
        <f>[3]Бер!B26</f>
        <v>4.38</v>
      </c>
      <c r="J36" s="75">
        <f>[3]Бер!C26</f>
        <v>4.9799999999999995</v>
      </c>
      <c r="K36" s="77">
        <f t="shared" si="27"/>
        <v>9.36</v>
      </c>
    </row>
    <row r="37" spans="1:11" ht="30" x14ac:dyDescent="0.25">
      <c r="A37" s="91" t="s">
        <v>113</v>
      </c>
      <c r="B37" s="92" t="s">
        <v>114</v>
      </c>
      <c r="C37" s="93" t="s">
        <v>33</v>
      </c>
      <c r="D37" s="94"/>
      <c r="E37" s="95"/>
      <c r="F37" s="96"/>
      <c r="G37" s="97"/>
      <c r="H37" s="94"/>
      <c r="I37" s="98"/>
      <c r="J37" s="99"/>
      <c r="K37" s="100"/>
    </row>
    <row r="38" spans="1:11" x14ac:dyDescent="0.25">
      <c r="D38" s="101"/>
      <c r="E38" s="101"/>
      <c r="F38" s="101"/>
      <c r="G38" s="101"/>
    </row>
  </sheetData>
  <mergeCells count="10">
    <mergeCell ref="A2:A6"/>
    <mergeCell ref="B2:B6"/>
    <mergeCell ref="C2:C6"/>
    <mergeCell ref="D4:G4"/>
    <mergeCell ref="E5:G5"/>
    <mergeCell ref="D3:G3"/>
    <mergeCell ref="D2:K2"/>
    <mergeCell ref="H4:K4"/>
    <mergeCell ref="I5:K5"/>
    <mergeCell ref="H3:K3"/>
  </mergeCells>
  <printOptions horizontalCentered="1"/>
  <pageMargins left="0.39370078740157483" right="0.39370078740157483" top="1.1811023622047245" bottom="0.39370078740157483" header="0.31496062992125984" footer="0.31496062992125984"/>
  <pageSetup paperSize="9" scale="63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M27"/>
  <sheetViews>
    <sheetView topLeftCell="A4" zoomScale="80" zoomScaleNormal="80" workbookViewId="0">
      <selection activeCell="G10" sqref="G10:K10"/>
    </sheetView>
  </sheetViews>
  <sheetFormatPr defaultColWidth="9.140625" defaultRowHeight="15" x14ac:dyDescent="0.25"/>
  <cols>
    <col min="1" max="1" width="7.28515625" style="2" customWidth="1"/>
    <col min="2" max="2" width="45.7109375" style="2" customWidth="1"/>
    <col min="3" max="3" width="11.7109375" style="2" customWidth="1"/>
    <col min="4" max="6" width="15" style="2" customWidth="1"/>
    <col min="7" max="7" width="45.7109375" style="2" customWidth="1"/>
    <col min="8" max="8" width="11.7109375" style="2" customWidth="1"/>
    <col min="9" max="11" width="15" style="2" customWidth="1"/>
    <col min="12" max="12" width="16.7109375" style="2" customWidth="1"/>
    <col min="13" max="13" width="32.7109375" style="2" customWidth="1"/>
    <col min="14" max="16384" width="9.140625" style="2"/>
  </cols>
  <sheetData>
    <row r="1" spans="1:13" ht="37.5" customHeight="1" x14ac:dyDescent="0.25">
      <c r="A1" s="194" t="s">
        <v>65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21.75" customHeight="1" x14ac:dyDescent="0.25">
      <c r="A2" s="193" t="s">
        <v>66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3" ht="18" customHeight="1" x14ac:dyDescent="0.25">
      <c r="A3" s="189" t="s">
        <v>9</v>
      </c>
      <c r="B3" s="188" t="s">
        <v>67</v>
      </c>
      <c r="C3" s="188"/>
      <c r="D3" s="188"/>
      <c r="E3" s="188"/>
      <c r="F3" s="188"/>
      <c r="G3" s="188" t="s">
        <v>68</v>
      </c>
      <c r="H3" s="188"/>
      <c r="I3" s="188"/>
      <c r="J3" s="188"/>
      <c r="K3" s="188"/>
      <c r="L3" s="180" t="s">
        <v>115</v>
      </c>
      <c r="M3" s="189" t="s">
        <v>116</v>
      </c>
    </row>
    <row r="4" spans="1:13" ht="94.5" x14ac:dyDescent="0.25">
      <c r="A4" s="190"/>
      <c r="B4" s="180" t="s">
        <v>10</v>
      </c>
      <c r="C4" s="180"/>
      <c r="D4" s="180"/>
      <c r="E4" s="4" t="s">
        <v>69</v>
      </c>
      <c r="F4" s="4" t="s">
        <v>11</v>
      </c>
      <c r="G4" s="180" t="s">
        <v>10</v>
      </c>
      <c r="H4" s="180"/>
      <c r="I4" s="180"/>
      <c r="J4" s="4" t="s">
        <v>69</v>
      </c>
      <c r="K4" s="4" t="s">
        <v>70</v>
      </c>
      <c r="L4" s="180"/>
      <c r="M4" s="190"/>
    </row>
    <row r="5" spans="1:13" ht="15.75" x14ac:dyDescent="0.25">
      <c r="A5" s="4">
        <v>1</v>
      </c>
      <c r="B5" s="180">
        <v>2</v>
      </c>
      <c r="C5" s="180"/>
      <c r="D5" s="180"/>
      <c r="E5" s="4">
        <v>3</v>
      </c>
      <c r="F5" s="4">
        <v>4</v>
      </c>
      <c r="G5" s="180">
        <v>5</v>
      </c>
      <c r="H5" s="180"/>
      <c r="I5" s="180"/>
      <c r="J5" s="4">
        <v>6</v>
      </c>
      <c r="K5" s="4">
        <v>7</v>
      </c>
      <c r="L5" s="4">
        <v>8</v>
      </c>
      <c r="M5" s="4">
        <v>9</v>
      </c>
    </row>
    <row r="6" spans="1:13" ht="18" customHeight="1" x14ac:dyDescent="0.25">
      <c r="A6" s="4" t="s">
        <v>4</v>
      </c>
      <c r="B6" s="180"/>
      <c r="C6" s="180"/>
      <c r="D6" s="180"/>
      <c r="E6" s="4"/>
      <c r="F6" s="14"/>
      <c r="G6" s="180"/>
      <c r="H6" s="180"/>
      <c r="I6" s="180"/>
      <c r="J6" s="4"/>
      <c r="K6" s="14"/>
      <c r="L6" s="21"/>
      <c r="M6" s="21"/>
    </row>
    <row r="7" spans="1:13" ht="15.75" customHeight="1" x14ac:dyDescent="0.25">
      <c r="A7" s="181" t="s">
        <v>12</v>
      </c>
      <c r="B7" s="182"/>
      <c r="C7" s="182"/>
      <c r="D7" s="183"/>
      <c r="E7" s="191"/>
      <c r="F7" s="192"/>
      <c r="G7" s="184" t="s">
        <v>12</v>
      </c>
      <c r="H7" s="185"/>
      <c r="I7" s="185"/>
      <c r="J7" s="186"/>
      <c r="K7" s="186"/>
      <c r="L7" s="22"/>
      <c r="M7" s="22"/>
    </row>
    <row r="8" spans="1:13" ht="18" customHeight="1" x14ac:dyDescent="0.25">
      <c r="A8" s="179" t="s">
        <v>34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</row>
    <row r="9" spans="1:13" ht="18" customHeight="1" x14ac:dyDescent="0.25">
      <c r="A9" s="1"/>
      <c r="B9" s="1"/>
      <c r="C9" s="1"/>
      <c r="D9" s="1"/>
      <c r="G9" s="1"/>
      <c r="H9" s="1"/>
      <c r="I9" s="1"/>
    </row>
    <row r="10" spans="1:13" ht="15.75" customHeight="1" x14ac:dyDescent="0.25">
      <c r="A10" s="187" t="s">
        <v>71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</row>
    <row r="11" spans="1:13" ht="15.75" customHeight="1" x14ac:dyDescent="0.25">
      <c r="A11" s="189" t="s">
        <v>9</v>
      </c>
      <c r="B11" s="188" t="s">
        <v>67</v>
      </c>
      <c r="C11" s="188"/>
      <c r="D11" s="188"/>
      <c r="E11" s="188"/>
      <c r="F11" s="188"/>
      <c r="G11" s="188" t="s">
        <v>68</v>
      </c>
      <c r="H11" s="188"/>
      <c r="I11" s="188"/>
      <c r="J11" s="188"/>
      <c r="K11" s="188"/>
      <c r="L11" s="180" t="s">
        <v>115</v>
      </c>
      <c r="M11" s="189" t="s">
        <v>116</v>
      </c>
    </row>
    <row r="12" spans="1:13" ht="94.5" x14ac:dyDescent="0.25">
      <c r="A12" s="190"/>
      <c r="B12" s="180" t="s">
        <v>10</v>
      </c>
      <c r="C12" s="180"/>
      <c r="D12" s="180"/>
      <c r="E12" s="4" t="s">
        <v>69</v>
      </c>
      <c r="F12" s="4" t="s">
        <v>11</v>
      </c>
      <c r="G12" s="180" t="s">
        <v>10</v>
      </c>
      <c r="H12" s="180"/>
      <c r="I12" s="180"/>
      <c r="J12" s="4" t="s">
        <v>69</v>
      </c>
      <c r="K12" s="4" t="s">
        <v>70</v>
      </c>
      <c r="L12" s="180"/>
      <c r="M12" s="190"/>
    </row>
    <row r="13" spans="1:13" ht="15.75" x14ac:dyDescent="0.25">
      <c r="A13" s="4">
        <v>1</v>
      </c>
      <c r="B13" s="180">
        <v>2</v>
      </c>
      <c r="C13" s="180"/>
      <c r="D13" s="180"/>
      <c r="E13" s="4">
        <v>3</v>
      </c>
      <c r="F13" s="4">
        <v>4</v>
      </c>
      <c r="G13" s="180">
        <v>5</v>
      </c>
      <c r="H13" s="180"/>
      <c r="I13" s="180"/>
      <c r="J13" s="4">
        <v>6</v>
      </c>
      <c r="K13" s="4">
        <v>7</v>
      </c>
      <c r="L13" s="4">
        <v>8</v>
      </c>
      <c r="M13" s="4">
        <v>9</v>
      </c>
    </row>
    <row r="14" spans="1:13" ht="15.75" x14ac:dyDescent="0.25">
      <c r="A14" s="4" t="s">
        <v>4</v>
      </c>
      <c r="B14" s="180"/>
      <c r="C14" s="180"/>
      <c r="D14" s="180"/>
      <c r="E14" s="4"/>
      <c r="F14" s="14"/>
      <c r="G14" s="180"/>
      <c r="H14" s="180"/>
      <c r="I14" s="180"/>
      <c r="J14" s="4"/>
      <c r="K14" s="14"/>
      <c r="L14" s="21"/>
      <c r="M14" s="21"/>
    </row>
    <row r="15" spans="1:13" ht="15.75" x14ac:dyDescent="0.25">
      <c r="A15" s="181" t="s">
        <v>12</v>
      </c>
      <c r="B15" s="182"/>
      <c r="C15" s="182"/>
      <c r="D15" s="183"/>
      <c r="E15" s="4"/>
      <c r="F15" s="14"/>
      <c r="G15" s="184" t="s">
        <v>12</v>
      </c>
      <c r="H15" s="185"/>
      <c r="I15" s="185"/>
      <c r="J15" s="186"/>
      <c r="K15" s="186"/>
      <c r="L15" s="22"/>
      <c r="M15" s="22"/>
    </row>
    <row r="16" spans="1:13" ht="18" customHeight="1" x14ac:dyDescent="0.25">
      <c r="A16" s="179" t="s">
        <v>35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</row>
    <row r="17" spans="1:13" ht="15.75" x14ac:dyDescent="0.25">
      <c r="A17" s="1"/>
      <c r="B17" s="1"/>
      <c r="C17" s="1"/>
      <c r="D17" s="1"/>
      <c r="G17" s="1"/>
      <c r="H17" s="1"/>
      <c r="I17" s="1"/>
    </row>
    <row r="18" spans="1:13" ht="19.5" customHeight="1" x14ac:dyDescent="0.25">
      <c r="A18" s="193" t="s">
        <v>72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</row>
    <row r="19" spans="1:13" ht="19.5" customHeight="1" x14ac:dyDescent="0.25">
      <c r="A19" s="189" t="s">
        <v>9</v>
      </c>
      <c r="B19" s="188" t="s">
        <v>67</v>
      </c>
      <c r="C19" s="188"/>
      <c r="D19" s="188"/>
      <c r="E19" s="188"/>
      <c r="F19" s="188"/>
      <c r="G19" s="188" t="s">
        <v>68</v>
      </c>
      <c r="H19" s="188"/>
      <c r="I19" s="188"/>
      <c r="J19" s="188"/>
      <c r="K19" s="188"/>
      <c r="L19" s="180" t="s">
        <v>115</v>
      </c>
      <c r="M19" s="189" t="s">
        <v>116</v>
      </c>
    </row>
    <row r="20" spans="1:13" ht="94.5" x14ac:dyDescent="0.25">
      <c r="A20" s="190"/>
      <c r="B20" s="180" t="s">
        <v>10</v>
      </c>
      <c r="C20" s="180"/>
      <c r="D20" s="180"/>
      <c r="E20" s="4" t="s">
        <v>69</v>
      </c>
      <c r="F20" s="4" t="s">
        <v>11</v>
      </c>
      <c r="G20" s="180" t="s">
        <v>10</v>
      </c>
      <c r="H20" s="180"/>
      <c r="I20" s="180"/>
      <c r="J20" s="4" t="s">
        <v>69</v>
      </c>
      <c r="K20" s="4" t="s">
        <v>70</v>
      </c>
      <c r="L20" s="180"/>
      <c r="M20" s="190"/>
    </row>
    <row r="21" spans="1:13" ht="15.75" x14ac:dyDescent="0.25">
      <c r="A21" s="4">
        <v>1</v>
      </c>
      <c r="B21" s="180">
        <v>2</v>
      </c>
      <c r="C21" s="180"/>
      <c r="D21" s="180"/>
      <c r="E21" s="4">
        <v>3</v>
      </c>
      <c r="F21" s="4">
        <v>4</v>
      </c>
      <c r="G21" s="180">
        <v>5</v>
      </c>
      <c r="H21" s="180"/>
      <c r="I21" s="180"/>
      <c r="J21" s="4">
        <v>6</v>
      </c>
      <c r="K21" s="4">
        <v>7</v>
      </c>
      <c r="L21" s="4">
        <v>8</v>
      </c>
      <c r="M21" s="4">
        <v>9</v>
      </c>
    </row>
    <row r="22" spans="1:13" ht="15.75" x14ac:dyDescent="0.25">
      <c r="A22" s="4" t="s">
        <v>4</v>
      </c>
      <c r="B22" s="180"/>
      <c r="C22" s="180"/>
      <c r="D22" s="180"/>
      <c r="E22" s="4"/>
      <c r="F22" s="14"/>
      <c r="G22" s="180"/>
      <c r="H22" s="180"/>
      <c r="I22" s="180"/>
      <c r="J22" s="4"/>
      <c r="K22" s="14"/>
      <c r="L22" s="21"/>
      <c r="M22" s="21"/>
    </row>
    <row r="23" spans="1:13" ht="14.25" customHeight="1" x14ac:dyDescent="0.25">
      <c r="A23" s="181" t="s">
        <v>12</v>
      </c>
      <c r="B23" s="182"/>
      <c r="C23" s="182"/>
      <c r="D23" s="183"/>
      <c r="E23" s="4"/>
      <c r="F23" s="14"/>
      <c r="G23" s="184" t="s">
        <v>12</v>
      </c>
      <c r="H23" s="185"/>
      <c r="I23" s="185"/>
      <c r="J23" s="186"/>
      <c r="K23" s="186"/>
      <c r="L23" s="22"/>
      <c r="M23" s="22"/>
    </row>
    <row r="24" spans="1:13" ht="18" customHeight="1" x14ac:dyDescent="0.25">
      <c r="A24" s="179" t="s">
        <v>73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</row>
    <row r="25" spans="1:13" ht="18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3" x14ac:dyDescent="0.25">
      <c r="D26" s="19"/>
      <c r="E26" s="19"/>
      <c r="F26" s="19"/>
      <c r="I26" s="19"/>
    </row>
    <row r="27" spans="1:13" x14ac:dyDescent="0.25">
      <c r="D27" s="19"/>
      <c r="E27" s="19"/>
      <c r="F27" s="19"/>
      <c r="I27" s="19"/>
    </row>
  </sheetData>
  <mergeCells count="51">
    <mergeCell ref="L19:L20"/>
    <mergeCell ref="M19:M20"/>
    <mergeCell ref="L3:L4"/>
    <mergeCell ref="M3:M4"/>
    <mergeCell ref="A1:M1"/>
    <mergeCell ref="L11:L12"/>
    <mergeCell ref="M11:M12"/>
    <mergeCell ref="A18:K18"/>
    <mergeCell ref="A19:A20"/>
    <mergeCell ref="B19:F19"/>
    <mergeCell ref="G19:K19"/>
    <mergeCell ref="G20:I20"/>
    <mergeCell ref="B20:D20"/>
    <mergeCell ref="G5:I5"/>
    <mergeCell ref="G6:I6"/>
    <mergeCell ref="G7:I7"/>
    <mergeCell ref="A2:K2"/>
    <mergeCell ref="A3:A4"/>
    <mergeCell ref="B3:F3"/>
    <mergeCell ref="G3:K3"/>
    <mergeCell ref="G4:I4"/>
    <mergeCell ref="B4:D4"/>
    <mergeCell ref="B5:D5"/>
    <mergeCell ref="B6:D6"/>
    <mergeCell ref="A7:D7"/>
    <mergeCell ref="E7:F7"/>
    <mergeCell ref="J7:K7"/>
    <mergeCell ref="A8:K8"/>
    <mergeCell ref="A16:K16"/>
    <mergeCell ref="B13:D13"/>
    <mergeCell ref="G13:I13"/>
    <mergeCell ref="B14:D14"/>
    <mergeCell ref="G14:I14"/>
    <mergeCell ref="G10:K10"/>
    <mergeCell ref="G11:K11"/>
    <mergeCell ref="J15:K15"/>
    <mergeCell ref="A15:D15"/>
    <mergeCell ref="G15:I15"/>
    <mergeCell ref="B12:D12"/>
    <mergeCell ref="A10:F10"/>
    <mergeCell ref="A11:A12"/>
    <mergeCell ref="B11:F11"/>
    <mergeCell ref="G12:I12"/>
    <mergeCell ref="A24:K24"/>
    <mergeCell ref="B21:D21"/>
    <mergeCell ref="G21:I21"/>
    <mergeCell ref="B22:D22"/>
    <mergeCell ref="G22:I22"/>
    <mergeCell ref="A23:D23"/>
    <mergeCell ref="G23:I23"/>
    <mergeCell ref="J23:K23"/>
  </mergeCells>
  <phoneticPr fontId="2" type="noConversion"/>
  <printOptions horizontalCentered="1"/>
  <pageMargins left="0.39370078740157483" right="0.39370078740157483" top="1.1811023622047245" bottom="0.39370078740157483" header="0.31496062992125984" footer="0.31496062992125984"/>
  <pageSetup paperSize="9" scale="5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H10"/>
  <sheetViews>
    <sheetView zoomScaleNormal="100" workbookViewId="0">
      <selection activeCell="F15" sqref="F15"/>
    </sheetView>
  </sheetViews>
  <sheetFormatPr defaultColWidth="9.140625" defaultRowHeight="15" x14ac:dyDescent="0.25"/>
  <cols>
    <col min="1" max="1" width="7.28515625" style="2" customWidth="1"/>
    <col min="2" max="2" width="34.42578125" style="2" customWidth="1"/>
    <col min="3" max="3" width="11.7109375" style="2" customWidth="1"/>
    <col min="4" max="4" width="15" style="2" customWidth="1"/>
    <col min="5" max="5" width="35.42578125" style="2" customWidth="1"/>
    <col min="6" max="6" width="11.7109375" style="2" customWidth="1"/>
    <col min="7" max="7" width="15" style="2" customWidth="1"/>
    <col min="8" max="8" width="16.7109375" style="2" customWidth="1"/>
    <col min="9" max="9" width="32.7109375" style="2" customWidth="1"/>
    <col min="10" max="16384" width="9.140625" style="2"/>
  </cols>
  <sheetData>
    <row r="1" spans="1:8" ht="15.75" customHeight="1" x14ac:dyDescent="0.25">
      <c r="A1" s="197" t="s">
        <v>74</v>
      </c>
      <c r="B1" s="197"/>
      <c r="C1" s="197"/>
      <c r="D1" s="197"/>
      <c r="E1" s="197"/>
      <c r="F1" s="197"/>
      <c r="G1" s="197"/>
    </row>
    <row r="2" spans="1:8" ht="17.25" customHeight="1" x14ac:dyDescent="0.25">
      <c r="A2" s="195" t="s">
        <v>13</v>
      </c>
      <c r="B2" s="199" t="s">
        <v>67</v>
      </c>
      <c r="C2" s="200"/>
      <c r="D2" s="201"/>
      <c r="E2" s="199" t="s">
        <v>68</v>
      </c>
      <c r="F2" s="200"/>
      <c r="G2" s="201"/>
      <c r="H2" s="25"/>
    </row>
    <row r="3" spans="1:8" ht="34.5" customHeight="1" x14ac:dyDescent="0.25">
      <c r="A3" s="198"/>
      <c r="B3" s="195" t="s">
        <v>1</v>
      </c>
      <c r="C3" s="195" t="s">
        <v>14</v>
      </c>
      <c r="D3" s="26" t="s">
        <v>75</v>
      </c>
      <c r="E3" s="195" t="s">
        <v>1</v>
      </c>
      <c r="F3" s="195" t="s">
        <v>14</v>
      </c>
      <c r="G3" s="27" t="s">
        <v>75</v>
      </c>
    </row>
    <row r="4" spans="1:8" ht="15.75" x14ac:dyDescent="0.25">
      <c r="A4" s="196"/>
      <c r="B4" s="196"/>
      <c r="C4" s="196"/>
      <c r="D4" s="13" t="s">
        <v>125</v>
      </c>
      <c r="E4" s="196"/>
      <c r="F4" s="196"/>
      <c r="G4" s="13" t="s">
        <v>125</v>
      </c>
    </row>
    <row r="5" spans="1:8" ht="15.75" x14ac:dyDescent="0.25">
      <c r="A5" s="4">
        <v>1</v>
      </c>
      <c r="B5" s="4">
        <v>2</v>
      </c>
      <c r="C5" s="4">
        <v>3</v>
      </c>
      <c r="D5" s="13">
        <v>4</v>
      </c>
      <c r="E5" s="13">
        <v>5</v>
      </c>
      <c r="F5" s="13">
        <f t="shared" ref="F5" si="0">E5+1</f>
        <v>6</v>
      </c>
      <c r="G5" s="13">
        <v>7</v>
      </c>
    </row>
    <row r="6" spans="1:8" ht="15.75" x14ac:dyDescent="0.25">
      <c r="A6" s="15" t="s">
        <v>4</v>
      </c>
      <c r="B6" s="16" t="s">
        <v>7</v>
      </c>
      <c r="C6" s="17" t="s">
        <v>2</v>
      </c>
      <c r="D6" s="104">
        <v>101337.5</v>
      </c>
      <c r="E6" s="16" t="s">
        <v>7</v>
      </c>
      <c r="F6" s="17" t="s">
        <v>2</v>
      </c>
      <c r="G6" s="18">
        <v>67552.878339999996</v>
      </c>
    </row>
    <row r="7" spans="1:8" ht="15.75" x14ac:dyDescent="0.25">
      <c r="A7" s="15" t="s">
        <v>5</v>
      </c>
      <c r="B7" s="16" t="s">
        <v>8</v>
      </c>
      <c r="C7" s="17" t="s">
        <v>2</v>
      </c>
      <c r="D7" s="104">
        <v>55209.05</v>
      </c>
      <c r="E7" s="16" t="s">
        <v>8</v>
      </c>
      <c r="F7" s="17" t="s">
        <v>2</v>
      </c>
      <c r="G7" s="18">
        <v>36398.062959999996</v>
      </c>
    </row>
    <row r="9" spans="1:8" x14ac:dyDescent="0.25">
      <c r="D9" s="19"/>
    </row>
    <row r="10" spans="1:8" x14ac:dyDescent="0.25">
      <c r="D10" s="19"/>
    </row>
  </sheetData>
  <mergeCells count="8">
    <mergeCell ref="E3:E4"/>
    <mergeCell ref="F3:F4"/>
    <mergeCell ref="A1:G1"/>
    <mergeCell ref="A2:A4"/>
    <mergeCell ref="B3:B4"/>
    <mergeCell ref="C3:C4"/>
    <mergeCell ref="B2:D2"/>
    <mergeCell ref="E2:G2"/>
  </mergeCells>
  <pageMargins left="0.39370078740157483" right="0.39370078740157483" top="1.1811023622047245" bottom="0.39370078740157483" header="0.31496062992125984" footer="0.31496062992125984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K18"/>
  <sheetViews>
    <sheetView tabSelected="1" topLeftCell="A10" zoomScale="85" zoomScaleNormal="85" workbookViewId="0">
      <selection activeCell="E14" sqref="E14"/>
    </sheetView>
  </sheetViews>
  <sheetFormatPr defaultColWidth="9.140625" defaultRowHeight="15" x14ac:dyDescent="0.25"/>
  <cols>
    <col min="1" max="1" width="7.85546875" style="2" customWidth="1"/>
    <col min="2" max="2" width="51.5703125" style="2" customWidth="1"/>
    <col min="3" max="3" width="10.5703125" style="2" customWidth="1"/>
    <col min="4" max="4" width="12.85546875" style="2" customWidth="1"/>
    <col min="5" max="5" width="11.7109375" style="2" customWidth="1"/>
    <col min="6" max="6" width="12.85546875" style="2" customWidth="1"/>
    <col min="7" max="7" width="39" style="2" customWidth="1"/>
    <col min="8" max="9" width="13.140625" style="2" customWidth="1"/>
    <col min="10" max="10" width="14.85546875" style="2" customWidth="1"/>
    <col min="11" max="11" width="37.7109375" style="2" customWidth="1"/>
    <col min="12" max="16384" width="9.140625" style="2"/>
  </cols>
  <sheetData>
    <row r="1" spans="1:11" ht="32.25" customHeight="1" x14ac:dyDescent="0.25">
      <c r="A1" s="167" t="s">
        <v>118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5.75" customHeight="1" x14ac:dyDescent="0.25">
      <c r="A2" s="213" t="s">
        <v>13</v>
      </c>
      <c r="B2" s="216" t="s">
        <v>1</v>
      </c>
      <c r="C2" s="216" t="s">
        <v>14</v>
      </c>
      <c r="D2" s="208" t="s">
        <v>28</v>
      </c>
      <c r="E2" s="212"/>
      <c r="F2" s="212"/>
      <c r="G2" s="209"/>
      <c r="H2" s="208" t="s">
        <v>28</v>
      </c>
      <c r="I2" s="212"/>
      <c r="J2" s="212"/>
      <c r="K2" s="209"/>
    </row>
    <row r="3" spans="1:11" ht="21" customHeight="1" x14ac:dyDescent="0.25">
      <c r="A3" s="214"/>
      <c r="B3" s="217"/>
      <c r="C3" s="217"/>
      <c r="D3" s="205" t="s">
        <v>7</v>
      </c>
      <c r="E3" s="206"/>
      <c r="F3" s="206"/>
      <c r="G3" s="207"/>
      <c r="H3" s="219" t="s">
        <v>8</v>
      </c>
      <c r="I3" s="220"/>
      <c r="J3" s="220"/>
      <c r="K3" s="221"/>
    </row>
    <row r="4" spans="1:11" ht="21" customHeight="1" x14ac:dyDescent="0.25">
      <c r="A4" s="214"/>
      <c r="B4" s="217"/>
      <c r="C4" s="217"/>
      <c r="D4" s="208" t="s">
        <v>125</v>
      </c>
      <c r="E4" s="209"/>
      <c r="F4" s="210" t="s">
        <v>117</v>
      </c>
      <c r="G4" s="210" t="s">
        <v>116</v>
      </c>
      <c r="H4" s="208" t="s">
        <v>125</v>
      </c>
      <c r="I4" s="209"/>
      <c r="J4" s="210" t="s">
        <v>117</v>
      </c>
      <c r="K4" s="210" t="s">
        <v>116</v>
      </c>
    </row>
    <row r="5" spans="1:11" ht="19.5" customHeight="1" x14ac:dyDescent="0.25">
      <c r="A5" s="215"/>
      <c r="B5" s="218"/>
      <c r="C5" s="218"/>
      <c r="D5" s="107" t="s">
        <v>57</v>
      </c>
      <c r="E5" s="107" t="s">
        <v>58</v>
      </c>
      <c r="F5" s="211"/>
      <c r="G5" s="211"/>
      <c r="H5" s="107" t="s">
        <v>57</v>
      </c>
      <c r="I5" s="107" t="s">
        <v>58</v>
      </c>
      <c r="J5" s="211"/>
      <c r="K5" s="211"/>
    </row>
    <row r="6" spans="1:11" ht="15" customHeight="1" x14ac:dyDescent="0.25">
      <c r="A6" s="106">
        <v>1</v>
      </c>
      <c r="B6" s="105">
        <f>A6+1</f>
        <v>2</v>
      </c>
      <c r="C6" s="105">
        <f t="shared" ref="C6" si="0">B6+1</f>
        <v>3</v>
      </c>
      <c r="D6" s="105">
        <f t="shared" ref="D6" si="1">C6+1</f>
        <v>4</v>
      </c>
      <c r="E6" s="105">
        <f t="shared" ref="E6" si="2">D6+1</f>
        <v>5</v>
      </c>
      <c r="F6" s="108">
        <f t="shared" ref="F6:K6" si="3">E6+1</f>
        <v>6</v>
      </c>
      <c r="G6" s="108">
        <f t="shared" si="3"/>
        <v>7</v>
      </c>
      <c r="H6" s="108">
        <f t="shared" si="3"/>
        <v>8</v>
      </c>
      <c r="I6" s="108">
        <f t="shared" si="3"/>
        <v>9</v>
      </c>
      <c r="J6" s="108">
        <f t="shared" si="3"/>
        <v>10</v>
      </c>
      <c r="K6" s="108">
        <f t="shared" si="3"/>
        <v>11</v>
      </c>
    </row>
    <row r="7" spans="1:11" s="31" customFormat="1" ht="15.75" x14ac:dyDescent="0.25">
      <c r="A7" s="109" t="s">
        <v>25</v>
      </c>
      <c r="B7" s="110" t="s">
        <v>15</v>
      </c>
      <c r="C7" s="111"/>
      <c r="D7" s="111"/>
      <c r="E7" s="111"/>
      <c r="F7" s="111"/>
      <c r="G7" s="111"/>
      <c r="H7" s="111"/>
      <c r="I7" s="111"/>
      <c r="J7" s="111"/>
      <c r="K7" s="112"/>
    </row>
    <row r="8" spans="1:11" ht="93" customHeight="1" x14ac:dyDescent="0.25">
      <c r="A8" s="113" t="s">
        <v>20</v>
      </c>
      <c r="B8" s="114" t="s">
        <v>36</v>
      </c>
      <c r="C8" s="115" t="s">
        <v>3</v>
      </c>
      <c r="D8" s="116">
        <f t="shared" ref="D8:E8" si="4">D9/D10</f>
        <v>0</v>
      </c>
      <c r="E8" s="117">
        <f t="shared" si="4"/>
        <v>0</v>
      </c>
      <c r="F8" s="118">
        <f>E8-D8</f>
        <v>0</v>
      </c>
      <c r="G8" s="119"/>
      <c r="H8" s="116">
        <f t="shared" ref="H8:I8" si="5">H9/H10</f>
        <v>0</v>
      </c>
      <c r="I8" s="117">
        <f t="shared" si="5"/>
        <v>0</v>
      </c>
      <c r="J8" s="118">
        <f>I8-H8</f>
        <v>0</v>
      </c>
      <c r="K8" s="120"/>
    </row>
    <row r="9" spans="1:11" ht="48.75" customHeight="1" x14ac:dyDescent="0.25">
      <c r="A9" s="113" t="s">
        <v>16</v>
      </c>
      <c r="B9" s="121" t="s">
        <v>37</v>
      </c>
      <c r="C9" s="122" t="s">
        <v>21</v>
      </c>
      <c r="D9" s="116">
        <v>0</v>
      </c>
      <c r="E9" s="117"/>
      <c r="F9" s="123">
        <f t="shared" ref="F9:F10" si="6">E9-D9</f>
        <v>0</v>
      </c>
      <c r="G9" s="124"/>
      <c r="H9" s="116">
        <v>0</v>
      </c>
      <c r="I9" s="125"/>
      <c r="J9" s="123">
        <f t="shared" ref="J9:J10" si="7">I9-H9</f>
        <v>0</v>
      </c>
      <c r="K9" s="125"/>
    </row>
    <row r="10" spans="1:11" ht="63" customHeight="1" x14ac:dyDescent="0.25">
      <c r="A10" s="126" t="s">
        <v>17</v>
      </c>
      <c r="B10" s="127" t="s">
        <v>22</v>
      </c>
      <c r="C10" s="128" t="s">
        <v>21</v>
      </c>
      <c r="D10" s="129">
        <v>28</v>
      </c>
      <c r="E10" s="130">
        <v>35</v>
      </c>
      <c r="F10" s="131">
        <f t="shared" si="6"/>
        <v>7</v>
      </c>
      <c r="G10" s="132" t="s">
        <v>123</v>
      </c>
      <c r="H10" s="129">
        <v>16</v>
      </c>
      <c r="I10" s="133">
        <v>16</v>
      </c>
      <c r="J10" s="131">
        <f t="shared" si="7"/>
        <v>0</v>
      </c>
      <c r="K10" s="132"/>
    </row>
    <row r="11" spans="1:11" ht="17.25" customHeight="1" x14ac:dyDescent="0.25">
      <c r="A11" s="134" t="s">
        <v>26</v>
      </c>
      <c r="B11" s="135" t="s">
        <v>18</v>
      </c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 ht="31.5" customHeight="1" x14ac:dyDescent="0.25">
      <c r="A12" s="138" t="s">
        <v>20</v>
      </c>
      <c r="B12" s="139" t="s">
        <v>45</v>
      </c>
      <c r="C12" s="140" t="s">
        <v>19</v>
      </c>
      <c r="D12" s="116">
        <f t="shared" ref="D12:E12" si="8">D13/D14</f>
        <v>0</v>
      </c>
      <c r="E12" s="117">
        <f t="shared" si="8"/>
        <v>0</v>
      </c>
      <c r="F12" s="118">
        <f>E12-D12</f>
        <v>0</v>
      </c>
      <c r="G12" s="141"/>
      <c r="H12" s="116">
        <f t="shared" ref="H12:I12" si="9">H13/H14</f>
        <v>0</v>
      </c>
      <c r="I12" s="117">
        <f t="shared" si="9"/>
        <v>0</v>
      </c>
      <c r="J12" s="118">
        <f>I12-H12</f>
        <v>0</v>
      </c>
      <c r="K12" s="120"/>
    </row>
    <row r="13" spans="1:11" ht="183.75" customHeight="1" x14ac:dyDescent="0.25">
      <c r="A13" s="113" t="s">
        <v>16</v>
      </c>
      <c r="B13" s="142" t="s">
        <v>38</v>
      </c>
      <c r="C13" s="122" t="s">
        <v>21</v>
      </c>
      <c r="D13" s="116">
        <v>0</v>
      </c>
      <c r="E13" s="125">
        <v>0</v>
      </c>
      <c r="F13" s="123">
        <f t="shared" ref="F13:F14" si="10">E13-D13</f>
        <v>0</v>
      </c>
      <c r="G13" s="143"/>
      <c r="H13" s="116">
        <v>0</v>
      </c>
      <c r="I13" s="125">
        <v>0</v>
      </c>
      <c r="J13" s="123">
        <f t="shared" ref="J13:J14" si="11">I13-H13</f>
        <v>0</v>
      </c>
      <c r="K13" s="125"/>
    </row>
    <row r="14" spans="1:11" ht="19.5" customHeight="1" x14ac:dyDescent="0.25">
      <c r="A14" s="144" t="s">
        <v>17</v>
      </c>
      <c r="B14" s="145" t="s">
        <v>23</v>
      </c>
      <c r="C14" s="146" t="s">
        <v>24</v>
      </c>
      <c r="D14" s="147">
        <v>12.872999999999999</v>
      </c>
      <c r="E14" s="148">
        <f>D14</f>
        <v>12.872999999999999</v>
      </c>
      <c r="F14" s="131">
        <f t="shared" si="10"/>
        <v>0</v>
      </c>
      <c r="G14" s="149"/>
      <c r="H14" s="147">
        <v>8.2174999999999994</v>
      </c>
      <c r="I14" s="148">
        <f>H14</f>
        <v>8.2174999999999994</v>
      </c>
      <c r="J14" s="131">
        <f t="shared" si="11"/>
        <v>0</v>
      </c>
      <c r="K14" s="148"/>
    </row>
    <row r="15" spans="1:11" ht="27.75" customHeight="1" x14ac:dyDescent="0.25">
      <c r="A15" s="134" t="s">
        <v>27</v>
      </c>
      <c r="B15" s="202" t="s">
        <v>39</v>
      </c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33" customHeight="1" x14ac:dyDescent="0.25">
      <c r="A16" s="138" t="s">
        <v>20</v>
      </c>
      <c r="B16" s="150" t="s">
        <v>40</v>
      </c>
      <c r="C16" s="140" t="s">
        <v>41</v>
      </c>
      <c r="D16" s="151">
        <v>6.1626029354999994E-2</v>
      </c>
      <c r="E16" s="152">
        <f>E17/E18</f>
        <v>5.3965256138701533E-2</v>
      </c>
      <c r="F16" s="118">
        <f>E16-D16</f>
        <v>-7.660773216298461E-3</v>
      </c>
      <c r="G16" s="153"/>
      <c r="H16" s="151">
        <v>6.2739915644999991E-2</v>
      </c>
      <c r="I16" s="152">
        <f>I17/I18</f>
        <v>8.5577550125266702E-2</v>
      </c>
      <c r="J16" s="118">
        <f>I16-H16</f>
        <v>2.2837634480266711E-2</v>
      </c>
      <c r="K16" s="154"/>
    </row>
    <row r="17" spans="1:11" ht="37.5" customHeight="1" x14ac:dyDescent="0.25">
      <c r="A17" s="113" t="s">
        <v>16</v>
      </c>
      <c r="B17" s="142" t="s">
        <v>42</v>
      </c>
      <c r="C17" s="115" t="s">
        <v>43</v>
      </c>
      <c r="D17" s="123">
        <v>4.4539999999999997</v>
      </c>
      <c r="E17" s="155">
        <f>'раздел 2'!G13</f>
        <v>4171.8320000000003</v>
      </c>
      <c r="F17" s="123">
        <f t="shared" ref="F17:F18" si="12">E17-D17</f>
        <v>4167.3780000000006</v>
      </c>
      <c r="G17" s="156"/>
      <c r="H17" s="123">
        <v>3.327</v>
      </c>
      <c r="I17" s="155">
        <f>'раздел 2'!K13</f>
        <v>11511.293</v>
      </c>
      <c r="J17" s="123">
        <f t="shared" ref="J17:J18" si="13">I17-H17</f>
        <v>11507.966</v>
      </c>
      <c r="K17" s="157"/>
    </row>
    <row r="18" spans="1:11" ht="21.75" customHeight="1" x14ac:dyDescent="0.25">
      <c r="A18" s="126" t="s">
        <v>17</v>
      </c>
      <c r="B18" s="158" t="s">
        <v>44</v>
      </c>
      <c r="C18" s="159" t="s">
        <v>29</v>
      </c>
      <c r="D18" s="160">
        <v>57.954000000000001</v>
      </c>
      <c r="E18" s="161">
        <f>'раздел 2'!G8</f>
        <v>77305.887130000003</v>
      </c>
      <c r="F18" s="160">
        <f t="shared" si="12"/>
        <v>77247.933130000005</v>
      </c>
      <c r="G18" s="162"/>
      <c r="H18" s="160">
        <v>49.28</v>
      </c>
      <c r="I18" s="161">
        <f>'раздел 2'!K8</f>
        <v>134513</v>
      </c>
      <c r="J18" s="160">
        <f t="shared" si="13"/>
        <v>134463.72</v>
      </c>
      <c r="K18" s="161"/>
    </row>
  </sheetData>
  <mergeCells count="15">
    <mergeCell ref="B15:K15"/>
    <mergeCell ref="A1:K1"/>
    <mergeCell ref="D3:G3"/>
    <mergeCell ref="D4:E4"/>
    <mergeCell ref="F4:F5"/>
    <mergeCell ref="G4:G5"/>
    <mergeCell ref="D2:G2"/>
    <mergeCell ref="A2:A5"/>
    <mergeCell ref="B2:B5"/>
    <mergeCell ref="C2:C5"/>
    <mergeCell ref="H2:K2"/>
    <mergeCell ref="H3:K3"/>
    <mergeCell ref="H4:I4"/>
    <mergeCell ref="J4:J5"/>
    <mergeCell ref="K4:K5"/>
  </mergeCells>
  <printOptions horizontalCentered="1"/>
  <pageMargins left="0.39370078740157483" right="0.39370078740157483" top="1.1811023622047245" bottom="0.39370078740157483" header="0.31496062992125984" footer="0.31496062992125984"/>
  <pageSetup paperSize="9" scale="73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раздел 1</vt:lpstr>
      <vt:lpstr>раздел 2</vt:lpstr>
      <vt:lpstr>раздел 3</vt:lpstr>
      <vt:lpstr>раздел 4</vt:lpstr>
      <vt:lpstr>раздел 5</vt:lpstr>
      <vt:lpstr>'раздел 2'!Заголовки_для_печати</vt:lpstr>
      <vt:lpstr>'раздел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Петрова Татьяна Геннадьевна</cp:lastModifiedBy>
  <cp:lastPrinted>2025-04-02T04:19:27Z</cp:lastPrinted>
  <dcterms:created xsi:type="dcterms:W3CDTF">1996-10-08T23:32:33Z</dcterms:created>
  <dcterms:modified xsi:type="dcterms:W3CDTF">2025-06-04T07:24:56Z</dcterms:modified>
</cp:coreProperties>
</file>