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p-fs\Committee_Cost\_СО СТАРОГО СЕРВЕРА\CommitteeCost\ЖКХ\КОММУНАЛЬНЫЕ УСЛУГИ на 2025 год\МУП ЖКХ Иульт\ПП 2024-2028\"/>
    </mc:Choice>
  </mc:AlternateContent>
  <xr:revisionPtr revIDLastSave="0" documentId="13_ncr:1_{719EBCE1-C7E6-46F8-B7C4-C116DADED3EB}" xr6:coauthVersionLast="47" xr6:coauthVersionMax="47" xr10:uidLastSave="{00000000-0000-0000-0000-000000000000}"/>
  <bookViews>
    <workbookView xWindow="1665" yWindow="0" windowWidth="16530" windowHeight="15090" xr2:uid="{00000000-000D-0000-FFFF-FFFF00000000}"/>
  </bookViews>
  <sheets>
    <sheet name="раздел 1" sheetId="9" r:id="rId1"/>
    <sheet name="раздел 2" sheetId="10" r:id="rId2"/>
    <sheet name="раздел 3" sheetId="8" r:id="rId3"/>
  </sheets>
  <externalReferences>
    <externalReference r:id="rId4"/>
  </externalReferences>
  <definedNames>
    <definedName name="_xlnm.Print_Area" localSheetId="1">'раздел 2'!$A$1:$R$33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10" l="1"/>
  <c r="Q26" i="10"/>
  <c r="P27" i="10"/>
  <c r="P26" i="10"/>
  <c r="Q30" i="10"/>
  <c r="P30" i="10"/>
  <c r="Q33" i="10"/>
  <c r="P33" i="10"/>
  <c r="Q18" i="10" l="1"/>
  <c r="Q17" i="10"/>
  <c r="Q16" i="10"/>
  <c r="P18" i="10"/>
  <c r="P17" i="10"/>
  <c r="P16" i="10"/>
  <c r="Q13" i="10"/>
  <c r="P13" i="10"/>
  <c r="Q10" i="10"/>
  <c r="P10" i="10"/>
  <c r="N18" i="10"/>
  <c r="N17" i="10"/>
  <c r="N16" i="10"/>
  <c r="M18" i="10"/>
  <c r="M17" i="10"/>
  <c r="M16" i="10"/>
  <c r="N12" i="10"/>
  <c r="M12" i="10"/>
  <c r="M24" i="10"/>
  <c r="N24" i="10" s="1"/>
  <c r="N30" i="10"/>
  <c r="M30" i="10"/>
  <c r="N33" i="10"/>
  <c r="M33" i="10"/>
  <c r="K30" i="10"/>
  <c r="K27" i="10"/>
  <c r="K12" i="10"/>
  <c r="J30" i="10"/>
  <c r="J27" i="10"/>
  <c r="J12" i="10"/>
  <c r="H33" i="10"/>
  <c r="G33" i="10"/>
  <c r="H30" i="10"/>
  <c r="G30" i="10"/>
  <c r="H27" i="10"/>
  <c r="G27" i="10"/>
  <c r="H18" i="10"/>
  <c r="G18" i="10"/>
  <c r="H10" i="10"/>
  <c r="G10" i="10"/>
  <c r="D33" i="10"/>
  <c r="E33" i="10" s="1"/>
  <c r="D30" i="10"/>
  <c r="E30" i="10" s="1"/>
  <c r="D27" i="10"/>
  <c r="E27" i="10" s="1"/>
  <c r="D18" i="10"/>
  <c r="E18" i="10" s="1"/>
  <c r="E10" i="10"/>
  <c r="D10" i="10"/>
  <c r="P4" i="10" l="1"/>
  <c r="M4" i="10"/>
  <c r="J4" i="10"/>
  <c r="G4" i="10"/>
  <c r="N28" i="10" l="1"/>
  <c r="M28" i="10"/>
  <c r="O28" i="10" s="1"/>
  <c r="I10" i="10" l="1"/>
  <c r="O30" i="10" l="1"/>
  <c r="I27" i="10"/>
  <c r="Q28" i="10" l="1"/>
  <c r="P28" i="10"/>
  <c r="R30" i="10"/>
  <c r="R28" i="10" l="1"/>
  <c r="O24" i="10"/>
  <c r="W50" i="10" l="1"/>
  <c r="W51" i="10"/>
  <c r="W52" i="10" l="1"/>
  <c r="O12" i="10" l="1"/>
  <c r="L12" i="10"/>
  <c r="R13" i="10" l="1"/>
  <c r="K28" i="10" l="1"/>
  <c r="J28" i="10"/>
  <c r="L30" i="10"/>
  <c r="K22" i="10"/>
  <c r="J22" i="10"/>
  <c r="H22" i="10"/>
  <c r="G22" i="10"/>
  <c r="I22" i="10" s="1"/>
  <c r="E22" i="10"/>
  <c r="D22" i="10"/>
  <c r="F22" i="10" s="1"/>
  <c r="E31" i="10"/>
  <c r="D31" i="10"/>
  <c r="F33" i="10"/>
  <c r="F24" i="10"/>
  <c r="L22" i="10" l="1"/>
  <c r="F31" i="10"/>
  <c r="L28" i="10"/>
  <c r="B6" i="8"/>
  <c r="C6" i="8" s="1"/>
  <c r="D6" i="8" s="1"/>
  <c r="R33" i="10" l="1"/>
  <c r="Q31" i="10"/>
  <c r="P31" i="10"/>
  <c r="R27" i="10"/>
  <c r="R26" i="10"/>
  <c r="Q25" i="10"/>
  <c r="P25" i="10"/>
  <c r="R18" i="10"/>
  <c r="R17" i="10"/>
  <c r="R16" i="10"/>
  <c r="Q15" i="10"/>
  <c r="P15" i="10"/>
  <c r="R10" i="10"/>
  <c r="Q9" i="10"/>
  <c r="Q8" i="10" s="1"/>
  <c r="P9" i="10"/>
  <c r="P8" i="10" s="1"/>
  <c r="O33" i="10"/>
  <c r="N31" i="10"/>
  <c r="M31" i="10"/>
  <c r="N22" i="10"/>
  <c r="N21" i="10" s="1"/>
  <c r="M22" i="10"/>
  <c r="O18" i="10"/>
  <c r="O17" i="10"/>
  <c r="O16" i="10"/>
  <c r="N15" i="10"/>
  <c r="M15" i="10"/>
  <c r="N9" i="10"/>
  <c r="N8" i="10" s="1"/>
  <c r="M9" i="10"/>
  <c r="L33" i="10"/>
  <c r="K31" i="10"/>
  <c r="J31" i="10"/>
  <c r="L27" i="10"/>
  <c r="K25" i="10"/>
  <c r="K21" i="10" s="1"/>
  <c r="J25" i="10"/>
  <c r="K15" i="10"/>
  <c r="J15" i="10"/>
  <c r="L15" i="10" s="1"/>
  <c r="K9" i="10"/>
  <c r="K8" i="10" s="1"/>
  <c r="J9" i="10"/>
  <c r="I33" i="10"/>
  <c r="H31" i="10"/>
  <c r="G31" i="10"/>
  <c r="I30" i="10"/>
  <c r="H28" i="10"/>
  <c r="G28" i="10"/>
  <c r="H25" i="10"/>
  <c r="G25" i="10"/>
  <c r="I18" i="10"/>
  <c r="H15" i="10"/>
  <c r="G15" i="10"/>
  <c r="G9" i="10"/>
  <c r="G8" i="10" s="1"/>
  <c r="O22" i="10" l="1"/>
  <c r="I28" i="10"/>
  <c r="Q19" i="10"/>
  <c r="N19" i="10"/>
  <c r="P19" i="10"/>
  <c r="L9" i="10"/>
  <c r="O31" i="10"/>
  <c r="L25" i="10"/>
  <c r="L31" i="10"/>
  <c r="R31" i="10"/>
  <c r="R15" i="10"/>
  <c r="O9" i="10"/>
  <c r="K20" i="10"/>
  <c r="R25" i="10"/>
  <c r="O15" i="10"/>
  <c r="M8" i="10"/>
  <c r="O8" i="10" s="1"/>
  <c r="K19" i="10"/>
  <c r="M21" i="10"/>
  <c r="M20" i="10" s="1"/>
  <c r="R9" i="10"/>
  <c r="N20" i="10"/>
  <c r="I15" i="10"/>
  <c r="J8" i="10"/>
  <c r="J19" i="10" s="1"/>
  <c r="Q21" i="10"/>
  <c r="Q20" i="10" s="1"/>
  <c r="R8" i="10"/>
  <c r="P21" i="10"/>
  <c r="J21" i="10"/>
  <c r="G21" i="10"/>
  <c r="I31" i="10"/>
  <c r="H21" i="10"/>
  <c r="H20" i="10" s="1"/>
  <c r="G19" i="10"/>
  <c r="I25" i="10"/>
  <c r="L19" i="10" l="1"/>
  <c r="O20" i="10"/>
  <c r="O21" i="10"/>
  <c r="M19" i="10"/>
  <c r="O19" i="10" s="1"/>
  <c r="I21" i="10"/>
  <c r="R19" i="10"/>
  <c r="G20" i="10"/>
  <c r="I20" i="10" s="1"/>
  <c r="L8" i="10"/>
  <c r="P20" i="10"/>
  <c r="R20" i="10" s="1"/>
  <c r="R21" i="10"/>
  <c r="L21" i="10"/>
  <c r="J20" i="10"/>
  <c r="L20" i="10" s="1"/>
  <c r="F30" i="10" l="1"/>
  <c r="E28" i="10"/>
  <c r="D28" i="10"/>
  <c r="F27" i="10"/>
  <c r="E25" i="10"/>
  <c r="D25" i="10"/>
  <c r="F18" i="10"/>
  <c r="E15" i="10"/>
  <c r="D15" i="10"/>
  <c r="F10" i="10"/>
  <c r="E9" i="10"/>
  <c r="E8" i="10" s="1"/>
  <c r="D9" i="10"/>
  <c r="B7" i="10"/>
  <c r="C7" i="10" s="1"/>
  <c r="D7" i="10" s="1"/>
  <c r="E7" i="10" s="1"/>
  <c r="F7" i="10" s="1"/>
  <c r="G7" i="10" s="1"/>
  <c r="H7" i="10" s="1"/>
  <c r="I7" i="10" s="1"/>
  <c r="J7" i="10" s="1"/>
  <c r="K7" i="10" s="1"/>
  <c r="L7" i="10" s="1"/>
  <c r="M7" i="10" s="1"/>
  <c r="N7" i="10" s="1"/>
  <c r="O7" i="10" s="1"/>
  <c r="P7" i="10" s="1"/>
  <c r="Q7" i="10" s="1"/>
  <c r="R7" i="10" s="1"/>
  <c r="D21" i="10" l="1"/>
  <c r="D20" i="10" s="1"/>
  <c r="F9" i="10"/>
  <c r="F25" i="10"/>
  <c r="F28" i="10"/>
  <c r="E19" i="10"/>
  <c r="F15" i="10"/>
  <c r="E21" i="10"/>
  <c r="E20" i="10" s="1"/>
  <c r="D8" i="10"/>
  <c r="D19" i="10" l="1"/>
  <c r="F19" i="10" s="1"/>
  <c r="F8" i="10"/>
  <c r="F20" i="10"/>
  <c r="F21" i="10"/>
  <c r="H9" i="10"/>
  <c r="H8" i="10" s="1"/>
  <c r="I8" i="10" l="1"/>
  <c r="H19" i="10"/>
  <c r="I9" i="10"/>
  <c r="I19" i="10" l="1"/>
</calcChain>
</file>

<file path=xl/sharedStrings.xml><?xml version="1.0" encoding="utf-8"?>
<sst xmlns="http://schemas.openxmlformats.org/spreadsheetml/2006/main" count="128" uniqueCount="76">
  <si>
    <t>3.</t>
  </si>
  <si>
    <t>1.</t>
  </si>
  <si>
    <t>2.</t>
  </si>
  <si>
    <t>4.</t>
  </si>
  <si>
    <t>куб.м</t>
  </si>
  <si>
    <t>Наименование показателя</t>
  </si>
  <si>
    <t>Единица измерения</t>
  </si>
  <si>
    <t>Величина показателя</t>
  </si>
  <si>
    <t>Раздел 1.  Паспорт производственной программы</t>
  </si>
  <si>
    <t>Наименование регулируемой организации</t>
  </si>
  <si>
    <t>Местонахождение регулируемой организации</t>
  </si>
  <si>
    <t>Наименование уполномоченного органа</t>
  </si>
  <si>
    <t>Комитет государственного регулирования цен и тарифов Чукотского автономного округа</t>
  </si>
  <si>
    <t>Местонахождение уполномоченного органа</t>
  </si>
  <si>
    <t>Показатели производственной деятельности</t>
  </si>
  <si>
    <t>Раздел 2. Баланс водоснабжения (подвоз воды)</t>
  </si>
  <si>
    <t>№ п/п</t>
  </si>
  <si>
    <t>год</t>
  </si>
  <si>
    <t>1 полугодие</t>
  </si>
  <si>
    <t>2 полугодие</t>
  </si>
  <si>
    <t>Объем подвоза воды</t>
  </si>
  <si>
    <t>1.1.</t>
  </si>
  <si>
    <t>Забор воды и водоподготовка, в том числе:</t>
  </si>
  <si>
    <t xml:space="preserve">  из поверхностных источников</t>
  </si>
  <si>
    <t xml:space="preserve">  из подземных источников</t>
  </si>
  <si>
    <t>1.2.</t>
  </si>
  <si>
    <t>Покупка воды со стороны</t>
  </si>
  <si>
    <t>Транспортировка воды</t>
  </si>
  <si>
    <t>Отпуск воды на собственное производство, в том числе:</t>
  </si>
  <si>
    <t xml:space="preserve">  для приготовления горячей воды</t>
  </si>
  <si>
    <t xml:space="preserve">  для производства тепловой энергии</t>
  </si>
  <si>
    <t xml:space="preserve">  на прочие производственные нужды</t>
  </si>
  <si>
    <t>Отпуск питьевой воды, всего</t>
  </si>
  <si>
    <t>проверка</t>
  </si>
  <si>
    <t>4.1.</t>
  </si>
  <si>
    <t>в т.ч. населению:</t>
  </si>
  <si>
    <t xml:space="preserve">  городскому</t>
  </si>
  <si>
    <t xml:space="preserve">          - по приборам учета</t>
  </si>
  <si>
    <t xml:space="preserve">          - по нормативам </t>
  </si>
  <si>
    <t xml:space="preserve"> сельскому</t>
  </si>
  <si>
    <t>4.2.</t>
  </si>
  <si>
    <t>бюджетным потребителям:</t>
  </si>
  <si>
    <t xml:space="preserve">        - расчетными способами</t>
  </si>
  <si>
    <t>4.3.</t>
  </si>
  <si>
    <t>прочим потребителям:</t>
  </si>
  <si>
    <t xml:space="preserve">          - расчетными способами</t>
  </si>
  <si>
    <t>ПРОИЗВОДСТВЕННАЯ ПРОГРАММА</t>
  </si>
  <si>
    <t>Раздел 3. Объем финансовых потребностей, необходимых для реализации производственной программы</t>
  </si>
  <si>
    <t>1</t>
  </si>
  <si>
    <t>Участок Ванкарем</t>
  </si>
  <si>
    <t>2</t>
  </si>
  <si>
    <t>Участок Конергино</t>
  </si>
  <si>
    <t>Участок Нутэпэльмен</t>
  </si>
  <si>
    <t>Участок Уэлькаль</t>
  </si>
  <si>
    <t>Участок Мыс Шмидта - Рыркайпий</t>
  </si>
  <si>
    <t>3</t>
  </si>
  <si>
    <t>4</t>
  </si>
  <si>
    <t>5</t>
  </si>
  <si>
    <t>тыс.руб.</t>
  </si>
  <si>
    <t>участок Ванкарем</t>
  </si>
  <si>
    <t xml:space="preserve"> участок Нутэпэльмен</t>
  </si>
  <si>
    <t xml:space="preserve"> участок  Конергино</t>
  </si>
  <si>
    <t xml:space="preserve"> участок Мыс Шмидт-Рыркайпий</t>
  </si>
  <si>
    <t xml:space="preserve"> участок Уэлькаль</t>
  </si>
  <si>
    <t>ПЛАН</t>
  </si>
  <si>
    <t>№  п/п</t>
  </si>
  <si>
    <t>Расход воды на с/нужды</t>
  </si>
  <si>
    <t>5.</t>
  </si>
  <si>
    <t>5.1.</t>
  </si>
  <si>
    <t>5.2.</t>
  </si>
  <si>
    <t>5.3.</t>
  </si>
  <si>
    <t>МУП ЖКХ «Иультинское»</t>
  </si>
  <si>
    <t>689202, Чукотский АО, ГО Эгвекинот, пгт.Эгвекинот, ул.Ленина, д.18</t>
  </si>
  <si>
    <t>689000, Чукотский автономный округ, г. Анадырь, ул. Отке, д.4</t>
  </si>
  <si>
    <t>в сфере холодного водоснабжения (подвоз воды) МУП ЖКХ «Иультинское» на 2025 год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</si>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</sst>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"/>
    <numFmt numFmtId="166" formatCode="0.00000"/>
    <numFmt numFmtId="167" formatCode="#,##0.000"/>
    <numFmt numFmtId="168" formatCode="0.0"/>
  </numFmts>
  <fonts count="19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color indexed="6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8" fillId="0" borderId="0"/>
    <xf numFmtId="0" fontId="9" fillId="0" borderId="0"/>
    <xf numFmtId="0" fontId="9" fillId="0" borderId="0"/>
    <xf numFmtId="0" fontId="18" fillId="0" borderId="0"/>
  </cellStyleXfs>
  <cellXfs count="116">
    <xf numFmtId="0" fontId="0" fillId="0" borderId="0" xfId="0"/>
    <xf numFmtId="0" fontId="4" fillId="0" borderId="0" xfId="0" applyFont="1"/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 shrinkToFit="1"/>
    </xf>
    <xf numFmtId="0" fontId="10" fillId="0" borderId="0" xfId="3" applyFont="1"/>
    <xf numFmtId="0" fontId="6" fillId="0" borderId="4" xfId="3" applyFont="1" applyBorder="1" applyAlignment="1">
      <alignment horizontal="left" vertical="center" wrapText="1"/>
    </xf>
    <xf numFmtId="0" fontId="1" fillId="0" borderId="4" xfId="1" applyFont="1" applyBorder="1" applyAlignment="1">
      <alignment horizontal="left" vertical="center"/>
    </xf>
    <xf numFmtId="0" fontId="6" fillId="0" borderId="0" xfId="3" applyFont="1"/>
    <xf numFmtId="0" fontId="1" fillId="0" borderId="4" xfId="1" applyFont="1" applyBorder="1" applyAlignment="1">
      <alignment horizontal="left" vertical="center" wrapText="1"/>
    </xf>
    <xf numFmtId="0" fontId="6" fillId="0" borderId="0" xfId="3" applyFont="1" applyBorder="1" applyAlignment="1">
      <alignment horizontal="left" vertical="center" wrapText="1"/>
    </xf>
    <xf numFmtId="0" fontId="1" fillId="0" borderId="0" xfId="1" applyFont="1" applyBorder="1" applyAlignment="1">
      <alignment horizontal="left" vertical="center"/>
    </xf>
    <xf numFmtId="0" fontId="7" fillId="0" borderId="0" xfId="3" applyFont="1"/>
    <xf numFmtId="0" fontId="1" fillId="0" borderId="0" xfId="1" applyFont="1" applyBorder="1" applyAlignment="1">
      <alignment horizontal="left"/>
    </xf>
    <xf numFmtId="0" fontId="7" fillId="0" borderId="0" xfId="3" applyFont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4" fillId="0" borderId="4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12" fillId="2" borderId="12" xfId="1" applyFont="1" applyFill="1" applyBorder="1" applyAlignment="1">
      <alignment wrapText="1"/>
    </xf>
    <xf numFmtId="49" fontId="4" fillId="0" borderId="1" xfId="1" applyNumberFormat="1" applyFont="1" applyBorder="1" applyAlignment="1">
      <alignment horizontal="center"/>
    </xf>
    <xf numFmtId="0" fontId="4" fillId="2" borderId="16" xfId="1" applyFont="1" applyFill="1" applyBorder="1" applyAlignment="1">
      <alignment horizontal="left" wrapText="1"/>
    </xf>
    <xf numFmtId="0" fontId="4" fillId="0" borderId="1" xfId="1" applyFont="1" applyBorder="1" applyAlignment="1">
      <alignment horizontal="center"/>
    </xf>
    <xf numFmtId="49" fontId="4" fillId="0" borderId="1" xfId="1" applyNumberFormat="1" applyFont="1" applyFill="1" applyBorder="1" applyAlignment="1">
      <alignment horizontal="center"/>
    </xf>
    <xf numFmtId="0" fontId="4" fillId="0" borderId="16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0" fontId="12" fillId="2" borderId="16" xfId="1" applyFont="1" applyFill="1" applyBorder="1" applyAlignment="1">
      <alignment horizontal="left" wrapText="1"/>
    </xf>
    <xf numFmtId="0" fontId="12" fillId="0" borderId="1" xfId="1" applyFont="1" applyBorder="1" applyAlignment="1">
      <alignment horizontal="center"/>
    </xf>
    <xf numFmtId="0" fontId="4" fillId="0" borderId="16" xfId="0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wrapText="1" indent="2"/>
    </xf>
    <xf numFmtId="0" fontId="12" fillId="0" borderId="16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wrapText="1" indent="3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 indent="2"/>
    </xf>
    <xf numFmtId="0" fontId="4" fillId="0" borderId="3" xfId="1" applyFont="1" applyBorder="1" applyAlignment="1">
      <alignment horizontal="center"/>
    </xf>
    <xf numFmtId="0" fontId="14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 indent="2"/>
    </xf>
    <xf numFmtId="0" fontId="4" fillId="0" borderId="0" xfId="1" applyFont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0" fontId="4" fillId="0" borderId="9" xfId="1" applyFont="1" applyBorder="1" applyAlignment="1">
      <alignment horizontal="center" vertical="center" wrapText="1"/>
    </xf>
    <xf numFmtId="164" fontId="14" fillId="0" borderId="0" xfId="0" applyNumberFormat="1" applyFont="1"/>
    <xf numFmtId="0" fontId="2" fillId="0" borderId="9" xfId="0" applyFont="1" applyFill="1" applyBorder="1" applyAlignment="1">
      <alignment horizontal="center" vertical="center" wrapText="1" shrinkToFit="1"/>
    </xf>
    <xf numFmtId="0" fontId="17" fillId="0" borderId="0" xfId="1" applyFont="1"/>
    <xf numFmtId="0" fontId="17" fillId="5" borderId="0" xfId="1" applyFont="1" applyFill="1"/>
    <xf numFmtId="166" fontId="17" fillId="0" borderId="0" xfId="1" applyNumberFormat="1" applyFont="1"/>
    <xf numFmtId="167" fontId="17" fillId="0" borderId="0" xfId="1" applyNumberFormat="1" applyFont="1"/>
    <xf numFmtId="2" fontId="17" fillId="0" borderId="0" xfId="1" applyNumberFormat="1" applyFont="1"/>
    <xf numFmtId="165" fontId="17" fillId="0" borderId="0" xfId="1" applyNumberFormat="1" applyFont="1"/>
    <xf numFmtId="168" fontId="17" fillId="0" borderId="0" xfId="1" applyNumberFormat="1" applyFont="1"/>
    <xf numFmtId="164" fontId="17" fillId="0" borderId="0" xfId="1" applyNumberFormat="1" applyFont="1"/>
    <xf numFmtId="164" fontId="17" fillId="0" borderId="23" xfId="1" applyNumberFormat="1" applyFont="1" applyBorder="1"/>
    <xf numFmtId="168" fontId="12" fillId="0" borderId="13" xfId="1" applyNumberFormat="1" applyFont="1" applyBorder="1" applyAlignment="1">
      <alignment horizontal="center"/>
    </xf>
    <xf numFmtId="168" fontId="12" fillId="0" borderId="14" xfId="1" applyNumberFormat="1" applyFont="1" applyBorder="1" applyAlignment="1">
      <alignment horizontal="center"/>
    </xf>
    <xf numFmtId="168" fontId="12" fillId="0" borderId="15" xfId="1" applyNumberFormat="1" applyFont="1" applyBorder="1" applyAlignment="1">
      <alignment horizontal="center"/>
    </xf>
    <xf numFmtId="168" fontId="14" fillId="0" borderId="18" xfId="0" applyNumberFormat="1" applyFont="1" applyBorder="1" applyAlignment="1">
      <alignment horizontal="center"/>
    </xf>
    <xf numFmtId="168" fontId="14" fillId="0" borderId="17" xfId="0" applyNumberFormat="1" applyFont="1" applyBorder="1" applyAlignment="1">
      <alignment horizontal="center"/>
    </xf>
    <xf numFmtId="168" fontId="14" fillId="0" borderId="19" xfId="0" applyNumberFormat="1" applyFont="1" applyBorder="1" applyAlignment="1">
      <alignment horizontal="center"/>
    </xf>
    <xf numFmtId="168" fontId="14" fillId="0" borderId="18" xfId="0" applyNumberFormat="1" applyFont="1" applyFill="1" applyBorder="1" applyAlignment="1">
      <alignment horizontal="center"/>
    </xf>
    <xf numFmtId="168" fontId="14" fillId="0" borderId="16" xfId="0" applyNumberFormat="1" applyFont="1" applyFill="1" applyBorder="1" applyAlignment="1">
      <alignment horizontal="center"/>
    </xf>
    <xf numFmtId="168" fontId="14" fillId="0" borderId="19" xfId="0" applyNumberFormat="1" applyFont="1" applyFill="1" applyBorder="1" applyAlignment="1">
      <alignment horizontal="center"/>
    </xf>
    <xf numFmtId="168" fontId="13" fillId="0" borderId="18" xfId="0" applyNumberFormat="1" applyFont="1" applyFill="1" applyBorder="1" applyAlignment="1">
      <alignment horizontal="center"/>
    </xf>
    <xf numFmtId="168" fontId="13" fillId="0" borderId="17" xfId="0" applyNumberFormat="1" applyFont="1" applyFill="1" applyBorder="1" applyAlignment="1">
      <alignment horizontal="center"/>
    </xf>
    <xf numFmtId="168" fontId="13" fillId="0" borderId="19" xfId="0" applyNumberFormat="1" applyFont="1" applyFill="1" applyBorder="1" applyAlignment="1">
      <alignment horizontal="center"/>
    </xf>
    <xf numFmtId="168" fontId="12" fillId="0" borderId="18" xfId="1" applyNumberFormat="1" applyFont="1" applyFill="1" applyBorder="1" applyAlignment="1">
      <alignment horizontal="center"/>
    </xf>
    <xf numFmtId="168" fontId="12" fillId="0" borderId="17" xfId="1" applyNumberFormat="1" applyFont="1" applyFill="1" applyBorder="1" applyAlignment="1">
      <alignment horizontal="center"/>
    </xf>
    <xf numFmtId="168" fontId="4" fillId="0" borderId="18" xfId="1" applyNumberFormat="1" applyFont="1" applyFill="1" applyBorder="1" applyAlignment="1">
      <alignment horizontal="center"/>
    </xf>
    <xf numFmtId="168" fontId="4" fillId="0" borderId="17" xfId="1" applyNumberFormat="1" applyFont="1" applyFill="1" applyBorder="1" applyAlignment="1">
      <alignment horizontal="center"/>
    </xf>
    <xf numFmtId="168" fontId="14" fillId="0" borderId="17" xfId="0" applyNumberFormat="1" applyFont="1" applyFill="1" applyBorder="1" applyAlignment="1">
      <alignment horizontal="center"/>
    </xf>
    <xf numFmtId="168" fontId="14" fillId="0" borderId="18" xfId="0" applyNumberFormat="1" applyFont="1" applyFill="1" applyBorder="1"/>
    <xf numFmtId="168" fontId="14" fillId="0" borderId="16" xfId="0" applyNumberFormat="1" applyFont="1" applyFill="1" applyBorder="1"/>
    <xf numFmtId="168" fontId="14" fillId="0" borderId="18" xfId="0" applyNumberFormat="1" applyFont="1" applyFill="1" applyBorder="1" applyAlignment="1">
      <alignment horizontal="center" vertical="center"/>
    </xf>
    <xf numFmtId="168" fontId="14" fillId="0" borderId="21" xfId="0" applyNumberFormat="1" applyFont="1" applyFill="1" applyBorder="1" applyAlignment="1">
      <alignment horizontal="center"/>
    </xf>
    <xf numFmtId="168" fontId="14" fillId="0" borderId="22" xfId="0" applyNumberFormat="1" applyFont="1" applyFill="1" applyBorder="1" applyAlignment="1">
      <alignment horizontal="center"/>
    </xf>
    <xf numFmtId="168" fontId="14" fillId="6" borderId="18" xfId="0" applyNumberFormat="1" applyFont="1" applyFill="1" applyBorder="1" applyAlignment="1">
      <alignment horizontal="center"/>
    </xf>
    <xf numFmtId="168" fontId="14" fillId="6" borderId="16" xfId="0" applyNumberFormat="1" applyFont="1" applyFill="1" applyBorder="1" applyAlignment="1">
      <alignment horizontal="center"/>
    </xf>
    <xf numFmtId="168" fontId="14" fillId="6" borderId="18" xfId="0" applyNumberFormat="1" applyFont="1" applyFill="1" applyBorder="1" applyAlignment="1">
      <alignment horizontal="center" vertical="center"/>
    </xf>
    <xf numFmtId="168" fontId="14" fillId="6" borderId="16" xfId="0" applyNumberFormat="1" applyFont="1" applyFill="1" applyBorder="1" applyAlignment="1">
      <alignment horizontal="center" vertical="center"/>
    </xf>
    <xf numFmtId="168" fontId="14" fillId="6" borderId="21" xfId="0" applyNumberFormat="1" applyFont="1" applyFill="1" applyBorder="1" applyAlignment="1">
      <alignment horizontal="center"/>
    </xf>
    <xf numFmtId="168" fontId="14" fillId="6" borderId="20" xfId="0" applyNumberFormat="1" applyFont="1" applyFill="1" applyBorder="1" applyAlignment="1">
      <alignment horizontal="center"/>
    </xf>
    <xf numFmtId="4" fontId="6" fillId="0" borderId="4" xfId="0" applyNumberFormat="1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11" fillId="0" borderId="0" xfId="1" applyFont="1" applyAlignment="1">
      <alignment horizontal="center" wrapText="1"/>
    </xf>
    <xf numFmtId="0" fontId="16" fillId="0" borderId="0" xfId="1" applyFont="1" applyAlignment="1">
      <alignment horizontal="center"/>
    </xf>
    <xf numFmtId="0" fontId="2" fillId="0" borderId="6" xfId="1" applyFont="1" applyBorder="1" applyAlignment="1">
      <alignment horizontal="left" vertical="center" wrapText="1"/>
    </xf>
    <xf numFmtId="0" fontId="17" fillId="0" borderId="0" xfId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2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9" xfId="0" applyFont="1" applyFill="1" applyBorder="1" applyAlignment="1">
      <alignment horizontal="center" vertical="center" wrapText="1" shrinkToFi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168" fontId="14" fillId="0" borderId="24" xfId="0" applyNumberFormat="1" applyFont="1" applyFill="1" applyBorder="1" applyAlignment="1">
      <alignment horizontal="center"/>
    </xf>
  </cellXfs>
  <cellStyles count="6">
    <cellStyle name="Обычный" xfId="0" builtinId="0"/>
    <cellStyle name="Обычный 2" xfId="5" xr:uid="{D7446649-F245-4DCE-A5A8-E0156DB595C2}"/>
    <cellStyle name="Обычный 2_ООО Тепловая компания (печора)" xfId="1" xr:uid="{00000000-0005-0000-0000-000001000000}"/>
    <cellStyle name="Обычный 5" xfId="2" xr:uid="{00000000-0005-0000-0000-000002000000}"/>
    <cellStyle name="Обычный_PP_PitWater" xfId="3" xr:uid="{00000000-0005-0000-0000-000003000000}"/>
    <cellStyle name="Стиль 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6;&#1050;&#1061;/&#1050;&#1054;&#1052;&#1052;&#1059;&#1053;&#1040;&#1051;&#1068;&#1053;&#1067;&#1045;%20&#1059;&#1057;&#1051;&#1059;&#1043;&#1048;%20&#1085;&#1072;%202023%20&#1075;&#1086;&#1076;/&#1052;&#1059;&#1055;%20&#1046;&#1050;&#1061;%20&#1048;&#1091;&#1083;&#1100;&#1090;/&#1046;&#1050;&#1061;%20&#1048;&#1091;&#1083;&#1100;&#1090;%20&#1055;&#1054;&#1044;&#1042;&#1054;&#1047;%20&#1042;&#1054;&#1044;&#1067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 сел"/>
      <sheetName val="Свод"/>
      <sheetName val="Кон"/>
      <sheetName val="Уэль"/>
      <sheetName val="Ванк"/>
      <sheetName val="Шмидт"/>
      <sheetName val="Нутэп"/>
      <sheetName val="Лист1"/>
    </sheetNames>
    <sheetDataSet>
      <sheetData sheetId="0"/>
      <sheetData sheetId="1">
        <row r="118">
          <cell r="F118">
            <v>6236.37</v>
          </cell>
        </row>
      </sheetData>
      <sheetData sheetId="2">
        <row r="13">
          <cell r="R13">
            <v>0</v>
          </cell>
        </row>
      </sheetData>
      <sheetData sheetId="3">
        <row r="13">
          <cell r="R13">
            <v>4330.6689999999999</v>
          </cell>
        </row>
      </sheetData>
      <sheetData sheetId="4">
        <row r="13">
          <cell r="R13">
            <v>1020.234</v>
          </cell>
        </row>
      </sheetData>
      <sheetData sheetId="5">
        <row r="13">
          <cell r="R13">
            <v>0</v>
          </cell>
        </row>
      </sheetData>
      <sheetData sheetId="6">
        <row r="13">
          <cell r="M13">
            <v>813.154</v>
          </cell>
        </row>
        <row r="27">
          <cell r="M27">
            <v>650.36699999999996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C23"/>
  <sheetViews>
    <sheetView tabSelected="1" zoomScaleNormal="100" workbookViewId="0">
      <selection activeCell="C2" sqref="C2"/>
    </sheetView>
  </sheetViews>
  <sheetFormatPr defaultColWidth="9.140625" defaultRowHeight="15.75" x14ac:dyDescent="0.25"/>
  <cols>
    <col min="1" max="1" width="51.28515625" style="7" customWidth="1"/>
    <col min="2" max="2" width="62.7109375" style="7" customWidth="1"/>
    <col min="3" max="3" width="7" style="7" customWidth="1"/>
    <col min="4" max="4" width="6.7109375" style="7" customWidth="1"/>
    <col min="5" max="16384" width="9.140625" style="7"/>
  </cols>
  <sheetData>
    <row r="1" spans="1:3" s="4" customFormat="1" ht="18.75" x14ac:dyDescent="0.3">
      <c r="A1" s="88" t="s">
        <v>46</v>
      </c>
      <c r="B1" s="88"/>
    </row>
    <row r="2" spans="1:3" s="4" customFormat="1" ht="18.75" x14ac:dyDescent="0.3">
      <c r="A2" s="89" t="s">
        <v>74</v>
      </c>
      <c r="B2" s="89"/>
    </row>
    <row r="3" spans="1:3" s="4" customFormat="1" ht="19.5" customHeight="1" x14ac:dyDescent="0.3">
      <c r="A3" s="90"/>
      <c r="B3" s="90"/>
    </row>
    <row r="4" spans="1:3" s="4" customFormat="1" ht="18.75" customHeight="1" x14ac:dyDescent="0.3">
      <c r="A4" s="91" t="s">
        <v>8</v>
      </c>
      <c r="B4" s="91"/>
    </row>
    <row r="5" spans="1:3" x14ac:dyDescent="0.25">
      <c r="A5" s="5" t="s">
        <v>9</v>
      </c>
      <c r="B5" s="8" t="s">
        <v>71</v>
      </c>
    </row>
    <row r="6" spans="1:3" ht="36" customHeight="1" x14ac:dyDescent="0.25">
      <c r="A6" s="5" t="s">
        <v>10</v>
      </c>
      <c r="B6" s="8" t="s">
        <v>72</v>
      </c>
    </row>
    <row r="7" spans="1:3" ht="38.25" customHeight="1" x14ac:dyDescent="0.25">
      <c r="A7" s="5" t="s">
        <v>11</v>
      </c>
      <c r="B7" s="8" t="s">
        <v>12</v>
      </c>
    </row>
    <row r="8" spans="1:3" ht="27.75" customHeight="1" x14ac:dyDescent="0.25">
      <c r="A8" s="5" t="s">
        <v>13</v>
      </c>
      <c r="B8" s="6" t="s">
        <v>73</v>
      </c>
    </row>
    <row r="9" spans="1:3" s="11" customFormat="1" ht="21.75" customHeight="1" x14ac:dyDescent="0.25">
      <c r="A9" s="9"/>
      <c r="B9" s="10"/>
    </row>
    <row r="16" spans="1:3" x14ac:dyDescent="0.25">
      <c r="C16" s="12"/>
    </row>
    <row r="18" spans="1:3" x14ac:dyDescent="0.25">
      <c r="C18" s="13"/>
    </row>
    <row r="21" spans="1:3" s="11" customFormat="1" x14ac:dyDescent="0.25">
      <c r="A21" s="7"/>
      <c r="B21" s="7"/>
      <c r="C21" s="7"/>
    </row>
    <row r="22" spans="1:3" ht="15" customHeight="1" x14ac:dyDescent="0.25"/>
    <row r="23" spans="1:3" ht="31.5" customHeight="1" x14ac:dyDescent="0.25"/>
  </sheetData>
  <mergeCells count="4">
    <mergeCell ref="A1:B1"/>
    <mergeCell ref="A2:B2"/>
    <mergeCell ref="A3:B3"/>
    <mergeCell ref="A4:B4"/>
  </mergeCells>
  <printOptions horizontalCentered="1"/>
  <pageMargins left="1.1811023622047245" right="0.39370078740157483" top="0.39370078740157483" bottom="0.19685039370078741" header="0.31496062992125984" footer="0.31496062992125984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pageSetUpPr fitToPage="1"/>
  </sheetPr>
  <dimension ref="A1:W72"/>
  <sheetViews>
    <sheetView zoomScale="85" zoomScaleNormal="85" workbookViewId="0">
      <pane xSplit="2" ySplit="1" topLeftCell="M8" activePane="bottomRight" state="frozen"/>
      <selection activeCell="A20" sqref="A20"/>
      <selection pane="topRight" activeCell="A20" sqref="A20"/>
      <selection pane="bottomLeft" activeCell="A20" sqref="A20"/>
      <selection pane="bottomRight" activeCell="P20" sqref="P20"/>
    </sheetView>
  </sheetViews>
  <sheetFormatPr defaultRowHeight="15" x14ac:dyDescent="0.25"/>
  <cols>
    <col min="1" max="1" width="5.28515625" style="15" customWidth="1"/>
    <col min="2" max="2" width="41.140625" style="15" customWidth="1"/>
    <col min="3" max="3" width="11" style="15" customWidth="1"/>
    <col min="4" max="5" width="12.28515625" style="15" customWidth="1"/>
    <col min="6" max="6" width="15.7109375" style="15" customWidth="1"/>
    <col min="7" max="8" width="12.28515625" style="15" customWidth="1"/>
    <col min="9" max="9" width="14.5703125" style="15" customWidth="1"/>
    <col min="10" max="11" width="12.28515625" style="15" customWidth="1"/>
    <col min="12" max="12" width="15.140625" style="15" customWidth="1"/>
    <col min="13" max="14" width="12.28515625" style="15" customWidth="1"/>
    <col min="15" max="15" width="14.140625" style="15" customWidth="1"/>
    <col min="16" max="17" width="12.28515625" style="15" customWidth="1"/>
    <col min="18" max="18" width="15.5703125" style="15" customWidth="1"/>
    <col min="19" max="233" width="8.85546875" style="15"/>
    <col min="234" max="234" width="6.85546875" style="15" customWidth="1"/>
    <col min="235" max="235" width="41.140625" style="15" customWidth="1"/>
    <col min="236" max="236" width="14.28515625" style="15" customWidth="1"/>
    <col min="237" max="238" width="16.5703125" style="15" customWidth="1"/>
    <col min="239" max="489" width="8.85546875" style="15"/>
    <col min="490" max="490" width="6.85546875" style="15" customWidth="1"/>
    <col min="491" max="491" width="41.140625" style="15" customWidth="1"/>
    <col min="492" max="492" width="14.28515625" style="15" customWidth="1"/>
    <col min="493" max="494" width="16.5703125" style="15" customWidth="1"/>
    <col min="495" max="745" width="8.85546875" style="15"/>
    <col min="746" max="746" width="6.85546875" style="15" customWidth="1"/>
    <col min="747" max="747" width="41.140625" style="15" customWidth="1"/>
    <col min="748" max="748" width="14.28515625" style="15" customWidth="1"/>
    <col min="749" max="750" width="16.5703125" style="15" customWidth="1"/>
    <col min="751" max="1001" width="8.85546875" style="15"/>
    <col min="1002" max="1002" width="6.85546875" style="15" customWidth="1"/>
    <col min="1003" max="1003" width="41.140625" style="15" customWidth="1"/>
    <col min="1004" max="1004" width="14.28515625" style="15" customWidth="1"/>
    <col min="1005" max="1006" width="16.5703125" style="15" customWidth="1"/>
    <col min="1007" max="1257" width="8.85546875" style="15"/>
    <col min="1258" max="1258" width="6.85546875" style="15" customWidth="1"/>
    <col min="1259" max="1259" width="41.140625" style="15" customWidth="1"/>
    <col min="1260" max="1260" width="14.28515625" style="15" customWidth="1"/>
    <col min="1261" max="1262" width="16.5703125" style="15" customWidth="1"/>
    <col min="1263" max="1513" width="8.85546875" style="15"/>
    <col min="1514" max="1514" width="6.85546875" style="15" customWidth="1"/>
    <col min="1515" max="1515" width="41.140625" style="15" customWidth="1"/>
    <col min="1516" max="1516" width="14.28515625" style="15" customWidth="1"/>
    <col min="1517" max="1518" width="16.5703125" style="15" customWidth="1"/>
    <col min="1519" max="1769" width="8.85546875" style="15"/>
    <col min="1770" max="1770" width="6.85546875" style="15" customWidth="1"/>
    <col min="1771" max="1771" width="41.140625" style="15" customWidth="1"/>
    <col min="1772" max="1772" width="14.28515625" style="15" customWidth="1"/>
    <col min="1773" max="1774" width="16.5703125" style="15" customWidth="1"/>
    <col min="1775" max="2025" width="8.85546875" style="15"/>
    <col min="2026" max="2026" width="6.85546875" style="15" customWidth="1"/>
    <col min="2027" max="2027" width="41.140625" style="15" customWidth="1"/>
    <col min="2028" max="2028" width="14.28515625" style="15" customWidth="1"/>
    <col min="2029" max="2030" width="16.5703125" style="15" customWidth="1"/>
    <col min="2031" max="2281" width="8.85546875" style="15"/>
    <col min="2282" max="2282" width="6.85546875" style="15" customWidth="1"/>
    <col min="2283" max="2283" width="41.140625" style="15" customWidth="1"/>
    <col min="2284" max="2284" width="14.28515625" style="15" customWidth="1"/>
    <col min="2285" max="2286" width="16.5703125" style="15" customWidth="1"/>
    <col min="2287" max="2537" width="8.85546875" style="15"/>
    <col min="2538" max="2538" width="6.85546875" style="15" customWidth="1"/>
    <col min="2539" max="2539" width="41.140625" style="15" customWidth="1"/>
    <col min="2540" max="2540" width="14.28515625" style="15" customWidth="1"/>
    <col min="2541" max="2542" width="16.5703125" style="15" customWidth="1"/>
    <col min="2543" max="2793" width="8.85546875" style="15"/>
    <col min="2794" max="2794" width="6.85546875" style="15" customWidth="1"/>
    <col min="2795" max="2795" width="41.140625" style="15" customWidth="1"/>
    <col min="2796" max="2796" width="14.28515625" style="15" customWidth="1"/>
    <col min="2797" max="2798" width="16.5703125" style="15" customWidth="1"/>
    <col min="2799" max="3049" width="8.85546875" style="15"/>
    <col min="3050" max="3050" width="6.85546875" style="15" customWidth="1"/>
    <col min="3051" max="3051" width="41.140625" style="15" customWidth="1"/>
    <col min="3052" max="3052" width="14.28515625" style="15" customWidth="1"/>
    <col min="3053" max="3054" width="16.5703125" style="15" customWidth="1"/>
    <col min="3055" max="3305" width="8.85546875" style="15"/>
    <col min="3306" max="3306" width="6.85546875" style="15" customWidth="1"/>
    <col min="3307" max="3307" width="41.140625" style="15" customWidth="1"/>
    <col min="3308" max="3308" width="14.28515625" style="15" customWidth="1"/>
    <col min="3309" max="3310" width="16.5703125" style="15" customWidth="1"/>
    <col min="3311" max="3561" width="8.85546875" style="15"/>
    <col min="3562" max="3562" width="6.85546875" style="15" customWidth="1"/>
    <col min="3563" max="3563" width="41.140625" style="15" customWidth="1"/>
    <col min="3564" max="3564" width="14.28515625" style="15" customWidth="1"/>
    <col min="3565" max="3566" width="16.5703125" style="15" customWidth="1"/>
    <col min="3567" max="3817" width="8.85546875" style="15"/>
    <col min="3818" max="3818" width="6.85546875" style="15" customWidth="1"/>
    <col min="3819" max="3819" width="41.140625" style="15" customWidth="1"/>
    <col min="3820" max="3820" width="14.28515625" style="15" customWidth="1"/>
    <col min="3821" max="3822" width="16.5703125" style="15" customWidth="1"/>
    <col min="3823" max="4073" width="8.85546875" style="15"/>
    <col min="4074" max="4074" width="6.85546875" style="15" customWidth="1"/>
    <col min="4075" max="4075" width="41.140625" style="15" customWidth="1"/>
    <col min="4076" max="4076" width="14.28515625" style="15" customWidth="1"/>
    <col min="4077" max="4078" width="16.5703125" style="15" customWidth="1"/>
    <col min="4079" max="4329" width="8.85546875" style="15"/>
    <col min="4330" max="4330" width="6.85546875" style="15" customWidth="1"/>
    <col min="4331" max="4331" width="41.140625" style="15" customWidth="1"/>
    <col min="4332" max="4332" width="14.28515625" style="15" customWidth="1"/>
    <col min="4333" max="4334" width="16.5703125" style="15" customWidth="1"/>
    <col min="4335" max="4585" width="8.85546875" style="15"/>
    <col min="4586" max="4586" width="6.85546875" style="15" customWidth="1"/>
    <col min="4587" max="4587" width="41.140625" style="15" customWidth="1"/>
    <col min="4588" max="4588" width="14.28515625" style="15" customWidth="1"/>
    <col min="4589" max="4590" width="16.5703125" style="15" customWidth="1"/>
    <col min="4591" max="4841" width="8.85546875" style="15"/>
    <col min="4842" max="4842" width="6.85546875" style="15" customWidth="1"/>
    <col min="4843" max="4843" width="41.140625" style="15" customWidth="1"/>
    <col min="4844" max="4844" width="14.28515625" style="15" customWidth="1"/>
    <col min="4845" max="4846" width="16.5703125" style="15" customWidth="1"/>
    <col min="4847" max="5097" width="8.85546875" style="15"/>
    <col min="5098" max="5098" width="6.85546875" style="15" customWidth="1"/>
    <col min="5099" max="5099" width="41.140625" style="15" customWidth="1"/>
    <col min="5100" max="5100" width="14.28515625" style="15" customWidth="1"/>
    <col min="5101" max="5102" width="16.5703125" style="15" customWidth="1"/>
    <col min="5103" max="5353" width="8.85546875" style="15"/>
    <col min="5354" max="5354" width="6.85546875" style="15" customWidth="1"/>
    <col min="5355" max="5355" width="41.140625" style="15" customWidth="1"/>
    <col min="5356" max="5356" width="14.28515625" style="15" customWidth="1"/>
    <col min="5357" max="5358" width="16.5703125" style="15" customWidth="1"/>
    <col min="5359" max="5609" width="8.85546875" style="15"/>
    <col min="5610" max="5610" width="6.85546875" style="15" customWidth="1"/>
    <col min="5611" max="5611" width="41.140625" style="15" customWidth="1"/>
    <col min="5612" max="5612" width="14.28515625" style="15" customWidth="1"/>
    <col min="5613" max="5614" width="16.5703125" style="15" customWidth="1"/>
    <col min="5615" max="5865" width="8.85546875" style="15"/>
    <col min="5866" max="5866" width="6.85546875" style="15" customWidth="1"/>
    <col min="5867" max="5867" width="41.140625" style="15" customWidth="1"/>
    <col min="5868" max="5868" width="14.28515625" style="15" customWidth="1"/>
    <col min="5869" max="5870" width="16.5703125" style="15" customWidth="1"/>
    <col min="5871" max="6121" width="8.85546875" style="15"/>
    <col min="6122" max="6122" width="6.85546875" style="15" customWidth="1"/>
    <col min="6123" max="6123" width="41.140625" style="15" customWidth="1"/>
    <col min="6124" max="6124" width="14.28515625" style="15" customWidth="1"/>
    <col min="6125" max="6126" width="16.5703125" style="15" customWidth="1"/>
    <col min="6127" max="6377" width="8.85546875" style="15"/>
    <col min="6378" max="6378" width="6.85546875" style="15" customWidth="1"/>
    <col min="6379" max="6379" width="41.140625" style="15" customWidth="1"/>
    <col min="6380" max="6380" width="14.28515625" style="15" customWidth="1"/>
    <col min="6381" max="6382" width="16.5703125" style="15" customWidth="1"/>
    <col min="6383" max="6633" width="8.85546875" style="15"/>
    <col min="6634" max="6634" width="6.85546875" style="15" customWidth="1"/>
    <col min="6635" max="6635" width="41.140625" style="15" customWidth="1"/>
    <col min="6636" max="6636" width="14.28515625" style="15" customWidth="1"/>
    <col min="6637" max="6638" width="16.5703125" style="15" customWidth="1"/>
    <col min="6639" max="6889" width="8.85546875" style="15"/>
    <col min="6890" max="6890" width="6.85546875" style="15" customWidth="1"/>
    <col min="6891" max="6891" width="41.140625" style="15" customWidth="1"/>
    <col min="6892" max="6892" width="14.28515625" style="15" customWidth="1"/>
    <col min="6893" max="6894" width="16.5703125" style="15" customWidth="1"/>
    <col min="6895" max="7145" width="8.85546875" style="15"/>
    <col min="7146" max="7146" width="6.85546875" style="15" customWidth="1"/>
    <col min="7147" max="7147" width="41.140625" style="15" customWidth="1"/>
    <col min="7148" max="7148" width="14.28515625" style="15" customWidth="1"/>
    <col min="7149" max="7150" width="16.5703125" style="15" customWidth="1"/>
    <col min="7151" max="7401" width="8.85546875" style="15"/>
    <col min="7402" max="7402" width="6.85546875" style="15" customWidth="1"/>
    <col min="7403" max="7403" width="41.140625" style="15" customWidth="1"/>
    <col min="7404" max="7404" width="14.28515625" style="15" customWidth="1"/>
    <col min="7405" max="7406" width="16.5703125" style="15" customWidth="1"/>
    <col min="7407" max="7657" width="8.85546875" style="15"/>
    <col min="7658" max="7658" width="6.85546875" style="15" customWidth="1"/>
    <col min="7659" max="7659" width="41.140625" style="15" customWidth="1"/>
    <col min="7660" max="7660" width="14.28515625" style="15" customWidth="1"/>
    <col min="7661" max="7662" width="16.5703125" style="15" customWidth="1"/>
    <col min="7663" max="7913" width="8.85546875" style="15"/>
    <col min="7914" max="7914" width="6.85546875" style="15" customWidth="1"/>
    <col min="7915" max="7915" width="41.140625" style="15" customWidth="1"/>
    <col min="7916" max="7916" width="14.28515625" style="15" customWidth="1"/>
    <col min="7917" max="7918" width="16.5703125" style="15" customWidth="1"/>
    <col min="7919" max="8169" width="8.85546875" style="15"/>
    <col min="8170" max="8170" width="6.85546875" style="15" customWidth="1"/>
    <col min="8171" max="8171" width="41.140625" style="15" customWidth="1"/>
    <col min="8172" max="8172" width="14.28515625" style="15" customWidth="1"/>
    <col min="8173" max="8174" width="16.5703125" style="15" customWidth="1"/>
    <col min="8175" max="8425" width="8.85546875" style="15"/>
    <col min="8426" max="8426" width="6.85546875" style="15" customWidth="1"/>
    <col min="8427" max="8427" width="41.140625" style="15" customWidth="1"/>
    <col min="8428" max="8428" width="14.28515625" style="15" customWidth="1"/>
    <col min="8429" max="8430" width="16.5703125" style="15" customWidth="1"/>
    <col min="8431" max="8681" width="8.85546875" style="15"/>
    <col min="8682" max="8682" width="6.85546875" style="15" customWidth="1"/>
    <col min="8683" max="8683" width="41.140625" style="15" customWidth="1"/>
    <col min="8684" max="8684" width="14.28515625" style="15" customWidth="1"/>
    <col min="8685" max="8686" width="16.5703125" style="15" customWidth="1"/>
    <col min="8687" max="8937" width="8.85546875" style="15"/>
    <col min="8938" max="8938" width="6.85546875" style="15" customWidth="1"/>
    <col min="8939" max="8939" width="41.140625" style="15" customWidth="1"/>
    <col min="8940" max="8940" width="14.28515625" style="15" customWidth="1"/>
    <col min="8941" max="8942" width="16.5703125" style="15" customWidth="1"/>
    <col min="8943" max="9193" width="8.85546875" style="15"/>
    <col min="9194" max="9194" width="6.85546875" style="15" customWidth="1"/>
    <col min="9195" max="9195" width="41.140625" style="15" customWidth="1"/>
    <col min="9196" max="9196" width="14.28515625" style="15" customWidth="1"/>
    <col min="9197" max="9198" width="16.5703125" style="15" customWidth="1"/>
    <col min="9199" max="9449" width="8.85546875" style="15"/>
    <col min="9450" max="9450" width="6.85546875" style="15" customWidth="1"/>
    <col min="9451" max="9451" width="41.140625" style="15" customWidth="1"/>
    <col min="9452" max="9452" width="14.28515625" style="15" customWidth="1"/>
    <col min="9453" max="9454" width="16.5703125" style="15" customWidth="1"/>
    <col min="9455" max="9705" width="8.85546875" style="15"/>
    <col min="9706" max="9706" width="6.85546875" style="15" customWidth="1"/>
    <col min="9707" max="9707" width="41.140625" style="15" customWidth="1"/>
    <col min="9708" max="9708" width="14.28515625" style="15" customWidth="1"/>
    <col min="9709" max="9710" width="16.5703125" style="15" customWidth="1"/>
    <col min="9711" max="9961" width="8.85546875" style="15"/>
    <col min="9962" max="9962" width="6.85546875" style="15" customWidth="1"/>
    <col min="9963" max="9963" width="41.140625" style="15" customWidth="1"/>
    <col min="9964" max="9964" width="14.28515625" style="15" customWidth="1"/>
    <col min="9965" max="9966" width="16.5703125" style="15" customWidth="1"/>
    <col min="9967" max="10217" width="8.85546875" style="15"/>
    <col min="10218" max="10218" width="6.85546875" style="15" customWidth="1"/>
    <col min="10219" max="10219" width="41.140625" style="15" customWidth="1"/>
    <col min="10220" max="10220" width="14.28515625" style="15" customWidth="1"/>
    <col min="10221" max="10222" width="16.5703125" style="15" customWidth="1"/>
    <col min="10223" max="10473" width="8.85546875" style="15"/>
    <col min="10474" max="10474" width="6.85546875" style="15" customWidth="1"/>
    <col min="10475" max="10475" width="41.140625" style="15" customWidth="1"/>
    <col min="10476" max="10476" width="14.28515625" style="15" customWidth="1"/>
    <col min="10477" max="10478" width="16.5703125" style="15" customWidth="1"/>
    <col min="10479" max="10729" width="8.85546875" style="15"/>
    <col min="10730" max="10730" width="6.85546875" style="15" customWidth="1"/>
    <col min="10731" max="10731" width="41.140625" style="15" customWidth="1"/>
    <col min="10732" max="10732" width="14.28515625" style="15" customWidth="1"/>
    <col min="10733" max="10734" width="16.5703125" style="15" customWidth="1"/>
    <col min="10735" max="10985" width="8.85546875" style="15"/>
    <col min="10986" max="10986" width="6.85546875" style="15" customWidth="1"/>
    <col min="10987" max="10987" width="41.140625" style="15" customWidth="1"/>
    <col min="10988" max="10988" width="14.28515625" style="15" customWidth="1"/>
    <col min="10989" max="10990" width="16.5703125" style="15" customWidth="1"/>
    <col min="10991" max="11241" width="8.85546875" style="15"/>
    <col min="11242" max="11242" width="6.85546875" style="15" customWidth="1"/>
    <col min="11243" max="11243" width="41.140625" style="15" customWidth="1"/>
    <col min="11244" max="11244" width="14.28515625" style="15" customWidth="1"/>
    <col min="11245" max="11246" width="16.5703125" style="15" customWidth="1"/>
    <col min="11247" max="11497" width="8.85546875" style="15"/>
    <col min="11498" max="11498" width="6.85546875" style="15" customWidth="1"/>
    <col min="11499" max="11499" width="41.140625" style="15" customWidth="1"/>
    <col min="11500" max="11500" width="14.28515625" style="15" customWidth="1"/>
    <col min="11501" max="11502" width="16.5703125" style="15" customWidth="1"/>
    <col min="11503" max="11753" width="8.85546875" style="15"/>
    <col min="11754" max="11754" width="6.85546875" style="15" customWidth="1"/>
    <col min="11755" max="11755" width="41.140625" style="15" customWidth="1"/>
    <col min="11756" max="11756" width="14.28515625" style="15" customWidth="1"/>
    <col min="11757" max="11758" width="16.5703125" style="15" customWidth="1"/>
    <col min="11759" max="12009" width="8.85546875" style="15"/>
    <col min="12010" max="12010" width="6.85546875" style="15" customWidth="1"/>
    <col min="12011" max="12011" width="41.140625" style="15" customWidth="1"/>
    <col min="12012" max="12012" width="14.28515625" style="15" customWidth="1"/>
    <col min="12013" max="12014" width="16.5703125" style="15" customWidth="1"/>
    <col min="12015" max="12265" width="8.85546875" style="15"/>
    <col min="12266" max="12266" width="6.85546875" style="15" customWidth="1"/>
    <col min="12267" max="12267" width="41.140625" style="15" customWidth="1"/>
    <col min="12268" max="12268" width="14.28515625" style="15" customWidth="1"/>
    <col min="12269" max="12270" width="16.5703125" style="15" customWidth="1"/>
    <col min="12271" max="12521" width="8.85546875" style="15"/>
    <col min="12522" max="12522" width="6.85546875" style="15" customWidth="1"/>
    <col min="12523" max="12523" width="41.140625" style="15" customWidth="1"/>
    <col min="12524" max="12524" width="14.28515625" style="15" customWidth="1"/>
    <col min="12525" max="12526" width="16.5703125" style="15" customWidth="1"/>
    <col min="12527" max="12777" width="8.85546875" style="15"/>
    <col min="12778" max="12778" width="6.85546875" style="15" customWidth="1"/>
    <col min="12779" max="12779" width="41.140625" style="15" customWidth="1"/>
    <col min="12780" max="12780" width="14.28515625" style="15" customWidth="1"/>
    <col min="12781" max="12782" width="16.5703125" style="15" customWidth="1"/>
    <col min="12783" max="13033" width="8.85546875" style="15"/>
    <col min="13034" max="13034" width="6.85546875" style="15" customWidth="1"/>
    <col min="13035" max="13035" width="41.140625" style="15" customWidth="1"/>
    <col min="13036" max="13036" width="14.28515625" style="15" customWidth="1"/>
    <col min="13037" max="13038" width="16.5703125" style="15" customWidth="1"/>
    <col min="13039" max="13289" width="8.85546875" style="15"/>
    <col min="13290" max="13290" width="6.85546875" style="15" customWidth="1"/>
    <col min="13291" max="13291" width="41.140625" style="15" customWidth="1"/>
    <col min="13292" max="13292" width="14.28515625" style="15" customWidth="1"/>
    <col min="13293" max="13294" width="16.5703125" style="15" customWidth="1"/>
    <col min="13295" max="13545" width="8.85546875" style="15"/>
    <col min="13546" max="13546" width="6.85546875" style="15" customWidth="1"/>
    <col min="13547" max="13547" width="41.140625" style="15" customWidth="1"/>
    <col min="13548" max="13548" width="14.28515625" style="15" customWidth="1"/>
    <col min="13549" max="13550" width="16.5703125" style="15" customWidth="1"/>
    <col min="13551" max="13801" width="8.85546875" style="15"/>
    <col min="13802" max="13802" width="6.85546875" style="15" customWidth="1"/>
    <col min="13803" max="13803" width="41.140625" style="15" customWidth="1"/>
    <col min="13804" max="13804" width="14.28515625" style="15" customWidth="1"/>
    <col min="13805" max="13806" width="16.5703125" style="15" customWidth="1"/>
    <col min="13807" max="14057" width="8.85546875" style="15"/>
    <col min="14058" max="14058" width="6.85546875" style="15" customWidth="1"/>
    <col min="14059" max="14059" width="41.140625" style="15" customWidth="1"/>
    <col min="14060" max="14060" width="14.28515625" style="15" customWidth="1"/>
    <col min="14061" max="14062" width="16.5703125" style="15" customWidth="1"/>
    <col min="14063" max="14313" width="8.85546875" style="15"/>
    <col min="14314" max="14314" width="6.85546875" style="15" customWidth="1"/>
    <col min="14315" max="14315" width="41.140625" style="15" customWidth="1"/>
    <col min="14316" max="14316" width="14.28515625" style="15" customWidth="1"/>
    <col min="14317" max="14318" width="16.5703125" style="15" customWidth="1"/>
    <col min="14319" max="14569" width="8.85546875" style="15"/>
    <col min="14570" max="14570" width="6.85546875" style="15" customWidth="1"/>
    <col min="14571" max="14571" width="41.140625" style="15" customWidth="1"/>
    <col min="14572" max="14572" width="14.28515625" style="15" customWidth="1"/>
    <col min="14573" max="14574" width="16.5703125" style="15" customWidth="1"/>
    <col min="14575" max="14825" width="8.85546875" style="15"/>
    <col min="14826" max="14826" width="6.85546875" style="15" customWidth="1"/>
    <col min="14827" max="14827" width="41.140625" style="15" customWidth="1"/>
    <col min="14828" max="14828" width="14.28515625" style="15" customWidth="1"/>
    <col min="14829" max="14830" width="16.5703125" style="15" customWidth="1"/>
    <col min="14831" max="15081" width="8.85546875" style="15"/>
    <col min="15082" max="15082" width="6.85546875" style="15" customWidth="1"/>
    <col min="15083" max="15083" width="41.140625" style="15" customWidth="1"/>
    <col min="15084" max="15084" width="14.28515625" style="15" customWidth="1"/>
    <col min="15085" max="15086" width="16.5703125" style="15" customWidth="1"/>
    <col min="15087" max="15337" width="8.85546875" style="15"/>
    <col min="15338" max="15338" width="6.85546875" style="15" customWidth="1"/>
    <col min="15339" max="15339" width="41.140625" style="15" customWidth="1"/>
    <col min="15340" max="15340" width="14.28515625" style="15" customWidth="1"/>
    <col min="15341" max="15342" width="16.5703125" style="15" customWidth="1"/>
    <col min="15343" max="15593" width="8.85546875" style="15"/>
    <col min="15594" max="15594" width="6.85546875" style="15" customWidth="1"/>
    <col min="15595" max="15595" width="41.140625" style="15" customWidth="1"/>
    <col min="15596" max="15596" width="14.28515625" style="15" customWidth="1"/>
    <col min="15597" max="15598" width="16.5703125" style="15" customWidth="1"/>
    <col min="15599" max="15849" width="8.85546875" style="15"/>
    <col min="15850" max="15850" width="6.85546875" style="15" customWidth="1"/>
    <col min="15851" max="15851" width="41.140625" style="15" customWidth="1"/>
    <col min="15852" max="15852" width="14.28515625" style="15" customWidth="1"/>
    <col min="15853" max="15854" width="16.5703125" style="15" customWidth="1"/>
    <col min="15855" max="16105" width="8.85546875" style="15"/>
    <col min="16106" max="16106" width="6.85546875" style="15" customWidth="1"/>
    <col min="16107" max="16107" width="41.140625" style="15" customWidth="1"/>
    <col min="16108" max="16108" width="14.28515625" style="15" customWidth="1"/>
    <col min="16109" max="16110" width="16.5703125" style="15" customWidth="1"/>
    <col min="16111" max="16360" width="8.85546875" style="15"/>
    <col min="16361" max="16384" width="8.85546875" style="15" customWidth="1"/>
  </cols>
  <sheetData>
    <row r="1" spans="1:21" x14ac:dyDescent="0.25">
      <c r="A1" s="96" t="s">
        <v>15</v>
      </c>
      <c r="B1" s="96"/>
      <c r="C1" s="96"/>
      <c r="D1" s="14"/>
      <c r="E1" s="14"/>
      <c r="F1" s="42"/>
    </row>
    <row r="2" spans="1:21" ht="19.5" customHeight="1" x14ac:dyDescent="0.25">
      <c r="A2" s="97" t="s">
        <v>16</v>
      </c>
      <c r="B2" s="97" t="s">
        <v>14</v>
      </c>
      <c r="C2" s="97" t="s">
        <v>6</v>
      </c>
      <c r="D2" s="106" t="s">
        <v>14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8"/>
    </row>
    <row r="3" spans="1:21" ht="55.5" customHeight="1" x14ac:dyDescent="0.25">
      <c r="A3" s="98"/>
      <c r="B3" s="98"/>
      <c r="C3" s="98"/>
      <c r="D3" s="100" t="s">
        <v>59</v>
      </c>
      <c r="E3" s="101"/>
      <c r="F3" s="102"/>
      <c r="G3" s="100" t="s">
        <v>60</v>
      </c>
      <c r="H3" s="101"/>
      <c r="I3" s="102"/>
      <c r="J3" s="100" t="s">
        <v>61</v>
      </c>
      <c r="K3" s="101"/>
      <c r="L3" s="102"/>
      <c r="M3" s="100" t="s">
        <v>62</v>
      </c>
      <c r="N3" s="101"/>
      <c r="O3" s="102"/>
      <c r="P3" s="100" t="s">
        <v>63</v>
      </c>
      <c r="Q3" s="101"/>
      <c r="R3" s="102"/>
    </row>
    <row r="4" spans="1:21" x14ac:dyDescent="0.25">
      <c r="A4" s="98"/>
      <c r="B4" s="98"/>
      <c r="C4" s="98"/>
      <c r="D4" s="103" t="s">
        <v>75</v>
      </c>
      <c r="E4" s="104"/>
      <c r="F4" s="105"/>
      <c r="G4" s="103" t="str">
        <f>D4</f>
        <v>2025 год</v>
      </c>
      <c r="H4" s="104"/>
      <c r="I4" s="105"/>
      <c r="J4" s="103" t="str">
        <f>D4</f>
        <v>2025 год</v>
      </c>
      <c r="K4" s="104"/>
      <c r="L4" s="105"/>
      <c r="M4" s="103" t="str">
        <f>D4</f>
        <v>2025 год</v>
      </c>
      <c r="N4" s="104"/>
      <c r="O4" s="105"/>
      <c r="P4" s="103" t="str">
        <f>D4</f>
        <v>2025 год</v>
      </c>
      <c r="Q4" s="104"/>
      <c r="R4" s="105"/>
    </row>
    <row r="5" spans="1:21" ht="21.75" customHeight="1" x14ac:dyDescent="0.25">
      <c r="A5" s="99"/>
      <c r="B5" s="99"/>
      <c r="C5" s="99"/>
      <c r="D5" s="39" t="s">
        <v>18</v>
      </c>
      <c r="E5" s="39" t="s">
        <v>19</v>
      </c>
      <c r="F5" s="39" t="s">
        <v>17</v>
      </c>
      <c r="G5" s="39" t="s">
        <v>18</v>
      </c>
      <c r="H5" s="39" t="s">
        <v>19</v>
      </c>
      <c r="I5" s="39" t="s">
        <v>17</v>
      </c>
      <c r="J5" s="39" t="s">
        <v>18</v>
      </c>
      <c r="K5" s="39" t="s">
        <v>19</v>
      </c>
      <c r="L5" s="39" t="s">
        <v>17</v>
      </c>
      <c r="M5" s="39" t="s">
        <v>18</v>
      </c>
      <c r="N5" s="39" t="s">
        <v>19</v>
      </c>
      <c r="O5" s="39" t="s">
        <v>17</v>
      </c>
      <c r="P5" s="39" t="s">
        <v>18</v>
      </c>
      <c r="Q5" s="39" t="s">
        <v>19</v>
      </c>
      <c r="R5" s="39" t="s">
        <v>17</v>
      </c>
    </row>
    <row r="6" spans="1:21" ht="21.75" customHeight="1" x14ac:dyDescent="0.25">
      <c r="A6" s="47"/>
      <c r="B6" s="47"/>
      <c r="C6" s="47"/>
      <c r="D6" s="93" t="s">
        <v>64</v>
      </c>
      <c r="E6" s="94"/>
      <c r="F6" s="95"/>
      <c r="G6" s="93" t="s">
        <v>64</v>
      </c>
      <c r="H6" s="94"/>
      <c r="I6" s="95"/>
      <c r="J6" s="93" t="s">
        <v>64</v>
      </c>
      <c r="K6" s="94"/>
      <c r="L6" s="95"/>
      <c r="M6" s="93" t="s">
        <v>64</v>
      </c>
      <c r="N6" s="94"/>
      <c r="O6" s="95"/>
      <c r="P6" s="93" t="s">
        <v>64</v>
      </c>
      <c r="Q6" s="94"/>
      <c r="R6" s="95"/>
    </row>
    <row r="7" spans="1:21" x14ac:dyDescent="0.25">
      <c r="A7" s="16">
        <v>1</v>
      </c>
      <c r="B7" s="16">
        <f>A7+1</f>
        <v>2</v>
      </c>
      <c r="C7" s="16">
        <f t="shared" ref="C7" si="0">B7+1</f>
        <v>3</v>
      </c>
      <c r="D7" s="16">
        <f t="shared" ref="D7" si="1">C7+1</f>
        <v>4</v>
      </c>
      <c r="E7" s="16">
        <f t="shared" ref="E7" si="2">D7+1</f>
        <v>5</v>
      </c>
      <c r="F7" s="16">
        <f t="shared" ref="F7" si="3">E7+1</f>
        <v>6</v>
      </c>
      <c r="G7" s="16">
        <f t="shared" ref="G7" si="4">F7+1</f>
        <v>7</v>
      </c>
      <c r="H7" s="16">
        <f t="shared" ref="H7" si="5">G7+1</f>
        <v>8</v>
      </c>
      <c r="I7" s="16">
        <f t="shared" ref="I7" si="6">H7+1</f>
        <v>9</v>
      </c>
      <c r="J7" s="16">
        <f t="shared" ref="J7" si="7">I7+1</f>
        <v>10</v>
      </c>
      <c r="K7" s="16">
        <f t="shared" ref="K7" si="8">J7+1</f>
        <v>11</v>
      </c>
      <c r="L7" s="16">
        <f t="shared" ref="L7" si="9">K7+1</f>
        <v>12</v>
      </c>
      <c r="M7" s="16">
        <f t="shared" ref="M7" si="10">L7+1</f>
        <v>13</v>
      </c>
      <c r="N7" s="16">
        <f t="shared" ref="N7" si="11">M7+1</f>
        <v>14</v>
      </c>
      <c r="O7" s="16">
        <f t="shared" ref="O7" si="12">N7+1</f>
        <v>15</v>
      </c>
      <c r="P7" s="16">
        <f t="shared" ref="P7" si="13">O7+1</f>
        <v>16</v>
      </c>
      <c r="Q7" s="16">
        <f t="shared" ref="Q7" si="14">P7+1</f>
        <v>17</v>
      </c>
      <c r="R7" s="16">
        <f t="shared" ref="R7" si="15">Q7+1</f>
        <v>18</v>
      </c>
    </row>
    <row r="8" spans="1:21" x14ac:dyDescent="0.25">
      <c r="A8" s="17" t="s">
        <v>1</v>
      </c>
      <c r="B8" s="18" t="s">
        <v>20</v>
      </c>
      <c r="C8" s="17" t="s">
        <v>4</v>
      </c>
      <c r="D8" s="59">
        <f t="shared" ref="D8:E8" si="16">D9+D12</f>
        <v>472.38850000000002</v>
      </c>
      <c r="E8" s="60">
        <f t="shared" si="16"/>
        <v>472.38850000000002</v>
      </c>
      <c r="F8" s="61">
        <f>D8+E8</f>
        <v>944.77700000000004</v>
      </c>
      <c r="G8" s="59">
        <f t="shared" ref="G8:H8" si="17">G9+G12</f>
        <v>345.19099999999997</v>
      </c>
      <c r="H8" s="60">
        <f t="shared" si="17"/>
        <v>345.19099999999997</v>
      </c>
      <c r="I8" s="61">
        <f>G8+H8</f>
        <v>690.38199999999995</v>
      </c>
      <c r="J8" s="59">
        <f t="shared" ref="J8:K8" si="18">J9+J12</f>
        <v>36.027000000000001</v>
      </c>
      <c r="K8" s="60">
        <f t="shared" si="18"/>
        <v>36.027000000000001</v>
      </c>
      <c r="L8" s="61">
        <f>J8+K8</f>
        <v>72.054000000000002</v>
      </c>
      <c r="M8" s="59">
        <f t="shared" ref="M8:N8" si="19">M9+M12</f>
        <v>3674.0680000000002</v>
      </c>
      <c r="N8" s="60">
        <f t="shared" si="19"/>
        <v>3674.0680000000002</v>
      </c>
      <c r="O8" s="61">
        <f>M8+N8</f>
        <v>7348.1360000000004</v>
      </c>
      <c r="P8" s="59">
        <f>P9+P12</f>
        <v>2109.9560000000001</v>
      </c>
      <c r="Q8" s="60">
        <f>Q9+Q12</f>
        <v>2109.9560000000001</v>
      </c>
      <c r="R8" s="61">
        <f>P8+Q8</f>
        <v>4219.9120000000003</v>
      </c>
    </row>
    <row r="9" spans="1:21" x14ac:dyDescent="0.25">
      <c r="A9" s="19" t="s">
        <v>21</v>
      </c>
      <c r="B9" s="20" t="s">
        <v>22</v>
      </c>
      <c r="C9" s="21" t="s">
        <v>4</v>
      </c>
      <c r="D9" s="62">
        <f t="shared" ref="D9:E9" si="20">D10+D11</f>
        <v>472.38850000000002</v>
      </c>
      <c r="E9" s="63">
        <f t="shared" si="20"/>
        <v>472.38850000000002</v>
      </c>
      <c r="F9" s="64">
        <f>D9+E9</f>
        <v>944.77700000000004</v>
      </c>
      <c r="G9" s="62">
        <f t="shared" ref="G9:H9" si="21">G10+G11</f>
        <v>345.19099999999997</v>
      </c>
      <c r="H9" s="63">
        <f t="shared" si="21"/>
        <v>345.19099999999997</v>
      </c>
      <c r="I9" s="64">
        <f>G9+H9</f>
        <v>690.38199999999995</v>
      </c>
      <c r="J9" s="62">
        <f t="shared" ref="J9:K9" si="22">J10+J11</f>
        <v>0</v>
      </c>
      <c r="K9" s="63">
        <f t="shared" si="22"/>
        <v>0</v>
      </c>
      <c r="L9" s="64">
        <f>J9+K9</f>
        <v>0</v>
      </c>
      <c r="M9" s="62">
        <f t="shared" ref="M9:N9" si="23">M10+M11</f>
        <v>0</v>
      </c>
      <c r="N9" s="63">
        <f t="shared" si="23"/>
        <v>0</v>
      </c>
      <c r="O9" s="64">
        <f>M9+N9</f>
        <v>0</v>
      </c>
      <c r="P9" s="62">
        <f>P10+P11</f>
        <v>2109.9560000000001</v>
      </c>
      <c r="Q9" s="63">
        <f t="shared" ref="Q9" si="24">Q10+Q11</f>
        <v>2109.9560000000001</v>
      </c>
      <c r="R9" s="64">
        <f>P9+Q9</f>
        <v>4219.9120000000003</v>
      </c>
    </row>
    <row r="10" spans="1:21" x14ac:dyDescent="0.25">
      <c r="A10" s="22"/>
      <c r="B10" s="23" t="s">
        <v>23</v>
      </c>
      <c r="C10" s="24" t="s">
        <v>4</v>
      </c>
      <c r="D10" s="65">
        <f>944.777/2</f>
        <v>472.38850000000002</v>
      </c>
      <c r="E10" s="66">
        <f>D10</f>
        <v>472.38850000000002</v>
      </c>
      <c r="F10" s="67">
        <f t="shared" ref="F10:F31" si="25">D10+E10</f>
        <v>944.77700000000004</v>
      </c>
      <c r="G10" s="81">
        <f>690.382/2</f>
        <v>345.19099999999997</v>
      </c>
      <c r="H10" s="82">
        <f>G10</f>
        <v>345.19099999999997</v>
      </c>
      <c r="I10" s="67">
        <f t="shared" ref="I10" si="26">G10+H10</f>
        <v>690.38199999999995</v>
      </c>
      <c r="J10" s="65"/>
      <c r="K10" s="66"/>
      <c r="L10" s="67"/>
      <c r="M10" s="65"/>
      <c r="N10" s="66"/>
      <c r="O10" s="67"/>
      <c r="P10" s="81">
        <f>4219.912/2</f>
        <v>2109.9560000000001</v>
      </c>
      <c r="Q10" s="82">
        <f>P10</f>
        <v>2109.9560000000001</v>
      </c>
      <c r="R10" s="67">
        <f t="shared" ref="R10" si="27">P10+Q10</f>
        <v>4219.9120000000003</v>
      </c>
    </row>
    <row r="11" spans="1:21" x14ac:dyDescent="0.25">
      <c r="A11" s="22"/>
      <c r="B11" s="23" t="s">
        <v>24</v>
      </c>
      <c r="C11" s="24" t="s">
        <v>4</v>
      </c>
      <c r="D11" s="65"/>
      <c r="E11" s="66"/>
      <c r="F11" s="67"/>
      <c r="G11" s="65"/>
      <c r="H11" s="66"/>
      <c r="I11" s="67"/>
      <c r="J11" s="65"/>
      <c r="K11" s="66"/>
      <c r="L11" s="67"/>
      <c r="M11" s="65"/>
      <c r="N11" s="66"/>
      <c r="O11" s="67"/>
      <c r="P11" s="65"/>
      <c r="Q11" s="66"/>
      <c r="R11" s="67"/>
    </row>
    <row r="12" spans="1:21" x14ac:dyDescent="0.25">
      <c r="A12" s="19" t="s">
        <v>25</v>
      </c>
      <c r="B12" s="20" t="s">
        <v>26</v>
      </c>
      <c r="C12" s="21" t="s">
        <v>4</v>
      </c>
      <c r="D12" s="65"/>
      <c r="E12" s="66"/>
      <c r="F12" s="67"/>
      <c r="G12" s="65"/>
      <c r="H12" s="66"/>
      <c r="I12" s="67"/>
      <c r="J12" s="81">
        <f>72.054/2</f>
        <v>36.027000000000001</v>
      </c>
      <c r="K12" s="82">
        <f>J12</f>
        <v>36.027000000000001</v>
      </c>
      <c r="L12" s="67">
        <f t="shared" ref="L12" si="28">J12+K12</f>
        <v>72.054000000000002</v>
      </c>
      <c r="M12" s="81">
        <f>7348.136/2</f>
        <v>3674.0680000000002</v>
      </c>
      <c r="N12" s="82">
        <f>M12</f>
        <v>3674.0680000000002</v>
      </c>
      <c r="O12" s="67">
        <f t="shared" ref="O12" si="29">M12+N12</f>
        <v>7348.1360000000004</v>
      </c>
      <c r="P12" s="65"/>
      <c r="Q12" s="66"/>
      <c r="R12" s="67"/>
    </row>
    <row r="13" spans="1:21" x14ac:dyDescent="0.25">
      <c r="A13" s="19" t="s">
        <v>2</v>
      </c>
      <c r="B13" s="20" t="s">
        <v>66</v>
      </c>
      <c r="C13" s="21" t="s">
        <v>4</v>
      </c>
      <c r="D13" s="65"/>
      <c r="E13" s="66"/>
      <c r="F13" s="67"/>
      <c r="G13" s="65"/>
      <c r="H13" s="66"/>
      <c r="I13" s="67"/>
      <c r="J13" s="65"/>
      <c r="K13" s="66"/>
      <c r="L13" s="67"/>
      <c r="M13" s="65"/>
      <c r="N13" s="66"/>
      <c r="O13" s="67"/>
      <c r="P13" s="81">
        <f>4.376/2</f>
        <v>2.1880000000000002</v>
      </c>
      <c r="Q13" s="82">
        <f>P13</f>
        <v>2.1880000000000002</v>
      </c>
      <c r="R13" s="67">
        <f t="shared" ref="R13" si="30">P13+Q13</f>
        <v>4.3760000000000003</v>
      </c>
      <c r="T13" s="48"/>
    </row>
    <row r="14" spans="1:21" x14ac:dyDescent="0.25">
      <c r="A14" s="19" t="s">
        <v>0</v>
      </c>
      <c r="B14" s="20" t="s">
        <v>27</v>
      </c>
      <c r="C14" s="21" t="s">
        <v>4</v>
      </c>
      <c r="D14" s="65"/>
      <c r="E14" s="66"/>
      <c r="F14" s="67"/>
      <c r="G14" s="65"/>
      <c r="H14" s="66"/>
      <c r="I14" s="67"/>
      <c r="J14" s="65"/>
      <c r="K14" s="66"/>
      <c r="L14" s="67"/>
      <c r="M14" s="65"/>
      <c r="N14" s="66"/>
      <c r="O14" s="67"/>
      <c r="P14" s="65"/>
      <c r="Q14" s="66"/>
      <c r="R14" s="67"/>
    </row>
    <row r="15" spans="1:21" ht="29.25" x14ac:dyDescent="0.25">
      <c r="A15" s="25" t="s">
        <v>3</v>
      </c>
      <c r="B15" s="26" t="s">
        <v>28</v>
      </c>
      <c r="C15" s="27" t="s">
        <v>4</v>
      </c>
      <c r="D15" s="68">
        <f t="shared" ref="D15:E15" si="31">D16+D17+D18</f>
        <v>17.341999999999999</v>
      </c>
      <c r="E15" s="69">
        <f t="shared" si="31"/>
        <v>17.341999999999999</v>
      </c>
      <c r="F15" s="70">
        <f t="shared" si="25"/>
        <v>34.683999999999997</v>
      </c>
      <c r="G15" s="68">
        <f t="shared" ref="G15:H15" si="32">G16+G17+G18</f>
        <v>37.319499999999998</v>
      </c>
      <c r="H15" s="69">
        <f t="shared" si="32"/>
        <v>37.319499999999998</v>
      </c>
      <c r="I15" s="70">
        <f t="shared" ref="I15:I33" si="33">G15+H15</f>
        <v>74.638999999999996</v>
      </c>
      <c r="J15" s="68">
        <f t="shared" ref="J15:K15" si="34">J16+J17+J18</f>
        <v>0</v>
      </c>
      <c r="K15" s="69">
        <f t="shared" si="34"/>
        <v>0</v>
      </c>
      <c r="L15" s="70">
        <f t="shared" ref="L15:L33" si="35">J15+K15</f>
        <v>0</v>
      </c>
      <c r="M15" s="68">
        <f t="shared" ref="M15:N15" si="36">M16+M17+M18</f>
        <v>3215.2314999999999</v>
      </c>
      <c r="N15" s="69">
        <f t="shared" si="36"/>
        <v>3215.2314999999999</v>
      </c>
      <c r="O15" s="70">
        <f t="shared" ref="O15:O33" si="37">M15+N15</f>
        <v>6430.4629999999997</v>
      </c>
      <c r="P15" s="68">
        <f>P16+P17+P18</f>
        <v>1118.8309999999999</v>
      </c>
      <c r="Q15" s="69">
        <f t="shared" ref="Q15" si="38">Q16+Q17+Q18</f>
        <v>1118.8309999999999</v>
      </c>
      <c r="R15" s="70">
        <f>P15+Q15</f>
        <v>2237.6619999999998</v>
      </c>
      <c r="S15" s="48"/>
      <c r="T15" s="48"/>
      <c r="U15" s="48"/>
    </row>
    <row r="16" spans="1:21" x14ac:dyDescent="0.25">
      <c r="A16" s="19" t="s">
        <v>34</v>
      </c>
      <c r="B16" s="28" t="s">
        <v>29</v>
      </c>
      <c r="C16" s="21" t="s">
        <v>4</v>
      </c>
      <c r="D16" s="65"/>
      <c r="E16" s="66"/>
      <c r="F16" s="67"/>
      <c r="G16" s="65"/>
      <c r="H16" s="66"/>
      <c r="I16" s="67"/>
      <c r="J16" s="65"/>
      <c r="K16" s="66"/>
      <c r="L16" s="67"/>
      <c r="M16" s="81">
        <f>692.038/2</f>
        <v>346.01900000000001</v>
      </c>
      <c r="N16" s="82">
        <f>M16</f>
        <v>346.01900000000001</v>
      </c>
      <c r="O16" s="67">
        <f t="shared" si="37"/>
        <v>692.03800000000001</v>
      </c>
      <c r="P16" s="81">
        <f>1428.022/2</f>
        <v>714.01099999999997</v>
      </c>
      <c r="Q16" s="82">
        <f>P16</f>
        <v>714.01099999999997</v>
      </c>
      <c r="R16" s="67">
        <f>P16+Q16</f>
        <v>1428.0219999999999</v>
      </c>
      <c r="S16" s="48"/>
      <c r="T16" s="48"/>
      <c r="U16" s="48"/>
    </row>
    <row r="17" spans="1:21" x14ac:dyDescent="0.25">
      <c r="A17" s="19" t="s">
        <v>40</v>
      </c>
      <c r="B17" s="28" t="s">
        <v>30</v>
      </c>
      <c r="C17" s="21" t="s">
        <v>4</v>
      </c>
      <c r="D17" s="65"/>
      <c r="E17" s="66"/>
      <c r="F17" s="67"/>
      <c r="G17" s="65"/>
      <c r="H17" s="66"/>
      <c r="I17" s="67"/>
      <c r="J17" s="65"/>
      <c r="K17" s="66"/>
      <c r="L17" s="67"/>
      <c r="M17" s="81">
        <f>5633.781/2</f>
        <v>2816.8905</v>
      </c>
      <c r="N17" s="82">
        <f>M17</f>
        <v>2816.8905</v>
      </c>
      <c r="O17" s="67">
        <f t="shared" si="37"/>
        <v>5633.7809999999999</v>
      </c>
      <c r="P17" s="81">
        <f>689.533/2</f>
        <v>344.76650000000001</v>
      </c>
      <c r="Q17" s="82">
        <f>P17</f>
        <v>344.76650000000001</v>
      </c>
      <c r="R17" s="67">
        <f>P17+Q17</f>
        <v>689.53300000000002</v>
      </c>
      <c r="S17" s="48"/>
      <c r="T17" s="48"/>
      <c r="U17" s="48"/>
    </row>
    <row r="18" spans="1:21" x14ac:dyDescent="0.25">
      <c r="A18" s="19" t="s">
        <v>43</v>
      </c>
      <c r="B18" s="28" t="s">
        <v>31</v>
      </c>
      <c r="C18" s="21" t="s">
        <v>4</v>
      </c>
      <c r="D18" s="65">
        <f>34.684/2</f>
        <v>17.341999999999999</v>
      </c>
      <c r="E18" s="66">
        <f>D18</f>
        <v>17.341999999999999</v>
      </c>
      <c r="F18" s="67">
        <f t="shared" si="25"/>
        <v>34.683999999999997</v>
      </c>
      <c r="G18" s="81">
        <f>74.639/2</f>
        <v>37.319499999999998</v>
      </c>
      <c r="H18" s="82">
        <f>G18</f>
        <v>37.319499999999998</v>
      </c>
      <c r="I18" s="67">
        <f t="shared" si="33"/>
        <v>74.638999999999996</v>
      </c>
      <c r="J18" s="65"/>
      <c r="K18" s="66"/>
      <c r="L18" s="67"/>
      <c r="M18" s="81">
        <f>104.644/2</f>
        <v>52.322000000000003</v>
      </c>
      <c r="N18" s="82">
        <f>M18</f>
        <v>52.322000000000003</v>
      </c>
      <c r="O18" s="67">
        <f t="shared" si="37"/>
        <v>104.64400000000001</v>
      </c>
      <c r="P18" s="81">
        <f>120.107/2</f>
        <v>60.0535</v>
      </c>
      <c r="Q18" s="82">
        <f>P18</f>
        <v>60.0535</v>
      </c>
      <c r="R18" s="67">
        <f>P18+Q18</f>
        <v>120.107</v>
      </c>
      <c r="S18" s="48"/>
      <c r="T18" s="48"/>
      <c r="U18" s="48"/>
    </row>
    <row r="19" spans="1:21" x14ac:dyDescent="0.25">
      <c r="A19" s="29" t="s">
        <v>67</v>
      </c>
      <c r="B19" s="30" t="s">
        <v>32</v>
      </c>
      <c r="C19" s="21" t="s">
        <v>4</v>
      </c>
      <c r="D19" s="71">
        <f t="shared" ref="D19:E19" si="39">D8-D15</f>
        <v>455.04650000000004</v>
      </c>
      <c r="E19" s="72">
        <f t="shared" si="39"/>
        <v>455.04650000000004</v>
      </c>
      <c r="F19" s="70">
        <f t="shared" si="25"/>
        <v>910.09300000000007</v>
      </c>
      <c r="G19" s="71">
        <f t="shared" ref="G19:H19" si="40">G8-G15</f>
        <v>307.87149999999997</v>
      </c>
      <c r="H19" s="72">
        <f t="shared" si="40"/>
        <v>307.87149999999997</v>
      </c>
      <c r="I19" s="70">
        <f t="shared" si="33"/>
        <v>615.74299999999994</v>
      </c>
      <c r="J19" s="71">
        <f t="shared" ref="J19:K19" si="41">J8-J15</f>
        <v>36.027000000000001</v>
      </c>
      <c r="K19" s="72">
        <f t="shared" si="41"/>
        <v>36.027000000000001</v>
      </c>
      <c r="L19" s="70">
        <f t="shared" si="35"/>
        <v>72.054000000000002</v>
      </c>
      <c r="M19" s="71">
        <f t="shared" ref="M19:N19" si="42">M8-M15</f>
        <v>458.83650000000034</v>
      </c>
      <c r="N19" s="72">
        <f t="shared" si="42"/>
        <v>458.83650000000034</v>
      </c>
      <c r="O19" s="70">
        <f t="shared" si="37"/>
        <v>917.67300000000068</v>
      </c>
      <c r="P19" s="71">
        <f>P8-P15-P13</f>
        <v>988.93700000000024</v>
      </c>
      <c r="Q19" s="69">
        <f>Q8-Q15-Q13</f>
        <v>988.93700000000024</v>
      </c>
      <c r="R19" s="70">
        <f>P19+Q19</f>
        <v>1977.8740000000005</v>
      </c>
    </row>
    <row r="20" spans="1:21" x14ac:dyDescent="0.25">
      <c r="A20" s="29"/>
      <c r="B20" s="28" t="s">
        <v>33</v>
      </c>
      <c r="C20" s="21"/>
      <c r="D20" s="73">
        <f t="shared" ref="D20:E20" si="43">D21+D28+D31</f>
        <v>455.04649999999998</v>
      </c>
      <c r="E20" s="74">
        <f t="shared" si="43"/>
        <v>455.04649999999998</v>
      </c>
      <c r="F20" s="67">
        <f t="shared" si="25"/>
        <v>910.09299999999996</v>
      </c>
      <c r="G20" s="73">
        <f t="shared" ref="G20:H20" si="44">G21+G28+G31</f>
        <v>307.87150000000003</v>
      </c>
      <c r="H20" s="74">
        <f t="shared" si="44"/>
        <v>307.87150000000003</v>
      </c>
      <c r="I20" s="67">
        <f t="shared" si="33"/>
        <v>615.74300000000005</v>
      </c>
      <c r="J20" s="73">
        <f t="shared" ref="J20:K20" si="45">J21+J28+J31</f>
        <v>36.027000000000001</v>
      </c>
      <c r="K20" s="74">
        <f t="shared" si="45"/>
        <v>36.027000000000001</v>
      </c>
      <c r="L20" s="67">
        <f t="shared" si="35"/>
        <v>72.054000000000002</v>
      </c>
      <c r="M20" s="73">
        <f t="shared" ref="M20:N20" si="46">M21+M28+M31</f>
        <v>458.8365</v>
      </c>
      <c r="N20" s="74">
        <f t="shared" si="46"/>
        <v>458.8365</v>
      </c>
      <c r="O20" s="67">
        <f t="shared" si="37"/>
        <v>917.673</v>
      </c>
      <c r="P20" s="73">
        <f>P21+P28+P31</f>
        <v>988.93700000000001</v>
      </c>
      <c r="Q20" s="74">
        <f t="shared" ref="Q20" si="47">Q21+Q28+Q31</f>
        <v>988.93700000000001</v>
      </c>
      <c r="R20" s="67">
        <f t="shared" ref="R20:R33" si="48">P20+Q20</f>
        <v>1977.874</v>
      </c>
    </row>
    <row r="21" spans="1:21" x14ac:dyDescent="0.25">
      <c r="A21" s="29" t="s">
        <v>68</v>
      </c>
      <c r="B21" s="30" t="s">
        <v>35</v>
      </c>
      <c r="C21" s="21" t="s">
        <v>4</v>
      </c>
      <c r="D21" s="71">
        <f t="shared" ref="D21:E21" si="49">D22+D25</f>
        <v>403.41699999999997</v>
      </c>
      <c r="E21" s="72">
        <f t="shared" si="49"/>
        <v>403.41699999999997</v>
      </c>
      <c r="F21" s="70">
        <f t="shared" si="25"/>
        <v>806.83399999999995</v>
      </c>
      <c r="G21" s="71">
        <f t="shared" ref="G21:H21" si="50">G22+G25</f>
        <v>270.06650000000002</v>
      </c>
      <c r="H21" s="72">
        <f t="shared" si="50"/>
        <v>270.06650000000002</v>
      </c>
      <c r="I21" s="70">
        <f t="shared" si="33"/>
        <v>540.13300000000004</v>
      </c>
      <c r="J21" s="71">
        <f t="shared" ref="J21:K21" si="51">J22+J25</f>
        <v>30.984000000000002</v>
      </c>
      <c r="K21" s="72">
        <f t="shared" si="51"/>
        <v>30.984000000000002</v>
      </c>
      <c r="L21" s="70">
        <f t="shared" si="35"/>
        <v>61.968000000000004</v>
      </c>
      <c r="M21" s="71">
        <f t="shared" ref="M21:N21" si="52">M22+M25</f>
        <v>407.20699999999999</v>
      </c>
      <c r="N21" s="72">
        <f t="shared" si="52"/>
        <v>407.20699999999999</v>
      </c>
      <c r="O21" s="70">
        <f t="shared" si="37"/>
        <v>814.41399999999999</v>
      </c>
      <c r="P21" s="71">
        <f t="shared" ref="P21:Q21" si="53">P22+P25</f>
        <v>832.13350000000003</v>
      </c>
      <c r="Q21" s="72">
        <f t="shared" si="53"/>
        <v>832.13350000000003</v>
      </c>
      <c r="R21" s="70">
        <f t="shared" si="48"/>
        <v>1664.2670000000001</v>
      </c>
    </row>
    <row r="22" spans="1:21" x14ac:dyDescent="0.25">
      <c r="A22" s="31"/>
      <c r="B22" s="32" t="s">
        <v>36</v>
      </c>
      <c r="C22" s="21" t="s">
        <v>4</v>
      </c>
      <c r="D22" s="65">
        <f t="shared" ref="D22:K22" si="54">D23+D24</f>
        <v>0</v>
      </c>
      <c r="E22" s="75">
        <f t="shared" si="54"/>
        <v>0</v>
      </c>
      <c r="F22" s="67">
        <f t="shared" si="25"/>
        <v>0</v>
      </c>
      <c r="G22" s="65">
        <f t="shared" si="54"/>
        <v>0</v>
      </c>
      <c r="H22" s="75">
        <f t="shared" si="54"/>
        <v>0</v>
      </c>
      <c r="I22" s="67">
        <f t="shared" si="33"/>
        <v>0</v>
      </c>
      <c r="J22" s="65">
        <f t="shared" si="54"/>
        <v>0</v>
      </c>
      <c r="K22" s="75">
        <f t="shared" si="54"/>
        <v>0</v>
      </c>
      <c r="L22" s="67">
        <f t="shared" si="35"/>
        <v>0</v>
      </c>
      <c r="M22" s="65">
        <f t="shared" ref="M22:N22" si="55">M23+M24</f>
        <v>407.20699999999999</v>
      </c>
      <c r="N22" s="75">
        <f t="shared" si="55"/>
        <v>407.20699999999999</v>
      </c>
      <c r="O22" s="67">
        <f t="shared" si="37"/>
        <v>814.41399999999999</v>
      </c>
      <c r="P22" s="65"/>
      <c r="Q22" s="75"/>
      <c r="R22" s="67"/>
    </row>
    <row r="23" spans="1:21" x14ac:dyDescent="0.25">
      <c r="A23" s="31"/>
      <c r="B23" s="33" t="s">
        <v>37</v>
      </c>
      <c r="C23" s="21" t="s">
        <v>4</v>
      </c>
      <c r="D23" s="65"/>
      <c r="E23" s="66"/>
      <c r="F23" s="67"/>
      <c r="G23" s="65"/>
      <c r="H23" s="66"/>
      <c r="I23" s="67"/>
      <c r="J23" s="65"/>
      <c r="K23" s="66"/>
      <c r="L23" s="67"/>
      <c r="M23" s="65"/>
      <c r="N23" s="66"/>
      <c r="O23" s="67"/>
      <c r="P23" s="65"/>
      <c r="Q23" s="66"/>
      <c r="R23" s="67"/>
    </row>
    <row r="24" spans="1:21" x14ac:dyDescent="0.25">
      <c r="A24" s="31"/>
      <c r="B24" s="33" t="s">
        <v>38</v>
      </c>
      <c r="C24" s="21" t="s">
        <v>4</v>
      </c>
      <c r="D24" s="65"/>
      <c r="E24" s="66"/>
      <c r="F24" s="67">
        <f t="shared" si="25"/>
        <v>0</v>
      </c>
      <c r="G24" s="65"/>
      <c r="H24" s="66"/>
      <c r="I24" s="67"/>
      <c r="J24" s="65"/>
      <c r="K24" s="66"/>
      <c r="L24" s="67"/>
      <c r="M24" s="65">
        <f>814.414/2</f>
        <v>407.20699999999999</v>
      </c>
      <c r="N24" s="66">
        <f>M24</f>
        <v>407.20699999999999</v>
      </c>
      <c r="O24" s="67">
        <f t="shared" ref="O24" si="56">M24+N24</f>
        <v>814.41399999999999</v>
      </c>
      <c r="P24" s="65"/>
      <c r="Q24" s="66"/>
      <c r="R24" s="67"/>
    </row>
    <row r="25" spans="1:21" x14ac:dyDescent="0.25">
      <c r="A25" s="31"/>
      <c r="B25" s="32" t="s">
        <v>39</v>
      </c>
      <c r="C25" s="21" t="s">
        <v>4</v>
      </c>
      <c r="D25" s="65">
        <f t="shared" ref="D25:E25" si="57">D26+D27</f>
        <v>403.41699999999997</v>
      </c>
      <c r="E25" s="75">
        <f t="shared" si="57"/>
        <v>403.41699999999997</v>
      </c>
      <c r="F25" s="67">
        <f t="shared" si="25"/>
        <v>806.83399999999995</v>
      </c>
      <c r="G25" s="65">
        <f t="shared" ref="G25:H25" si="58">G26+G27</f>
        <v>270.06650000000002</v>
      </c>
      <c r="H25" s="75">
        <f t="shared" si="58"/>
        <v>270.06650000000002</v>
      </c>
      <c r="I25" s="67">
        <f t="shared" si="33"/>
        <v>540.13300000000004</v>
      </c>
      <c r="J25" s="65">
        <f t="shared" ref="J25:K25" si="59">J26+J27</f>
        <v>30.984000000000002</v>
      </c>
      <c r="K25" s="75">
        <f t="shared" si="59"/>
        <v>30.984000000000002</v>
      </c>
      <c r="L25" s="67">
        <f t="shared" si="35"/>
        <v>61.968000000000004</v>
      </c>
      <c r="M25" s="65"/>
      <c r="N25" s="75"/>
      <c r="O25" s="67"/>
      <c r="P25" s="65">
        <f t="shared" ref="P25:Q25" si="60">P26+P27</f>
        <v>832.13350000000003</v>
      </c>
      <c r="Q25" s="75">
        <f t="shared" si="60"/>
        <v>832.13350000000003</v>
      </c>
      <c r="R25" s="67">
        <f t="shared" si="48"/>
        <v>1664.2670000000001</v>
      </c>
    </row>
    <row r="26" spans="1:21" x14ac:dyDescent="0.25">
      <c r="A26" s="31"/>
      <c r="B26" s="33" t="s">
        <v>37</v>
      </c>
      <c r="C26" s="21" t="s">
        <v>4</v>
      </c>
      <c r="D26" s="76"/>
      <c r="E26" s="77"/>
      <c r="F26" s="67"/>
      <c r="G26" s="76"/>
      <c r="H26" s="77"/>
      <c r="I26" s="67"/>
      <c r="J26" s="76"/>
      <c r="K26" s="77"/>
      <c r="L26" s="67"/>
      <c r="M26" s="76"/>
      <c r="N26" s="77"/>
      <c r="O26" s="67"/>
      <c r="P26" s="81">
        <f>1603.817/2</f>
        <v>801.9085</v>
      </c>
      <c r="Q26" s="82">
        <f>P26</f>
        <v>801.9085</v>
      </c>
      <c r="R26" s="67">
        <f t="shared" si="48"/>
        <v>1603.817</v>
      </c>
    </row>
    <row r="27" spans="1:21" x14ac:dyDescent="0.25">
      <c r="A27" s="31"/>
      <c r="B27" s="33" t="s">
        <v>38</v>
      </c>
      <c r="C27" s="21" t="s">
        <v>4</v>
      </c>
      <c r="D27" s="78">
        <f>806.834/2</f>
        <v>403.41699999999997</v>
      </c>
      <c r="E27" s="66">
        <f>D27</f>
        <v>403.41699999999997</v>
      </c>
      <c r="F27" s="67">
        <f t="shared" si="25"/>
        <v>806.83399999999995</v>
      </c>
      <c r="G27" s="83">
        <f>540.133/2</f>
        <v>270.06650000000002</v>
      </c>
      <c r="H27" s="84">
        <f>G27</f>
        <v>270.06650000000002</v>
      </c>
      <c r="I27" s="67">
        <f>[1]Нутэп!$M$27</f>
        <v>650.36699999999996</v>
      </c>
      <c r="J27" s="83">
        <f>61.968/2</f>
        <v>30.984000000000002</v>
      </c>
      <c r="K27" s="84">
        <f>J27</f>
        <v>30.984000000000002</v>
      </c>
      <c r="L27" s="67">
        <f t="shared" si="35"/>
        <v>61.968000000000004</v>
      </c>
      <c r="M27" s="76"/>
      <c r="N27" s="77"/>
      <c r="O27" s="67"/>
      <c r="P27" s="81">
        <f>60.45/2</f>
        <v>30.225000000000001</v>
      </c>
      <c r="Q27" s="82">
        <f>P27</f>
        <v>30.225000000000001</v>
      </c>
      <c r="R27" s="67">
        <f t="shared" si="48"/>
        <v>60.45</v>
      </c>
    </row>
    <row r="28" spans="1:21" x14ac:dyDescent="0.25">
      <c r="A28" s="29" t="s">
        <v>69</v>
      </c>
      <c r="B28" s="34" t="s">
        <v>41</v>
      </c>
      <c r="C28" s="21" t="s">
        <v>4</v>
      </c>
      <c r="D28" s="68">
        <f t="shared" ref="D28:E28" si="61">D29+D30</f>
        <v>47.13</v>
      </c>
      <c r="E28" s="69">
        <f t="shared" si="61"/>
        <v>47.13</v>
      </c>
      <c r="F28" s="70">
        <f t="shared" si="25"/>
        <v>94.26</v>
      </c>
      <c r="G28" s="68">
        <f t="shared" ref="G28:K28" si="62">G29+G30</f>
        <v>34.555</v>
      </c>
      <c r="H28" s="69">
        <f t="shared" si="62"/>
        <v>34.555</v>
      </c>
      <c r="I28" s="70">
        <f t="shared" si="33"/>
        <v>69.11</v>
      </c>
      <c r="J28" s="68">
        <f t="shared" si="62"/>
        <v>5.0430000000000001</v>
      </c>
      <c r="K28" s="69">
        <f t="shared" si="62"/>
        <v>5.0430000000000001</v>
      </c>
      <c r="L28" s="70">
        <f t="shared" si="35"/>
        <v>10.086</v>
      </c>
      <c r="M28" s="68">
        <f t="shared" ref="M28:N28" si="63">M29+M30</f>
        <v>21.378</v>
      </c>
      <c r="N28" s="69">
        <f t="shared" si="63"/>
        <v>21.378</v>
      </c>
      <c r="O28" s="70">
        <f t="shared" ref="O28" si="64">M28+N28</f>
        <v>42.756</v>
      </c>
      <c r="P28" s="65">
        <f t="shared" ref="P28:Q28" si="65">P29+P30</f>
        <v>154.17099999999999</v>
      </c>
      <c r="Q28" s="75">
        <f t="shared" si="65"/>
        <v>154.17099999999999</v>
      </c>
      <c r="R28" s="67">
        <f t="shared" ref="R28" si="66">P28+Q28</f>
        <v>308.34199999999998</v>
      </c>
    </row>
    <row r="29" spans="1:21" x14ac:dyDescent="0.25">
      <c r="A29" s="31"/>
      <c r="B29" s="33" t="s">
        <v>37</v>
      </c>
      <c r="C29" s="21" t="s">
        <v>4</v>
      </c>
      <c r="D29" s="76"/>
      <c r="E29" s="77"/>
      <c r="F29" s="67"/>
      <c r="G29" s="76"/>
      <c r="H29" s="77"/>
      <c r="I29" s="67"/>
      <c r="J29" s="76"/>
      <c r="K29" s="77"/>
      <c r="L29" s="67"/>
      <c r="M29" s="76"/>
      <c r="N29" s="77"/>
      <c r="O29" s="67"/>
      <c r="P29" s="76"/>
      <c r="Q29" s="77"/>
      <c r="R29" s="67"/>
    </row>
    <row r="30" spans="1:21" x14ac:dyDescent="0.25">
      <c r="A30" s="31"/>
      <c r="B30" s="35" t="s">
        <v>42</v>
      </c>
      <c r="C30" s="21" t="s">
        <v>4</v>
      </c>
      <c r="D30" s="78">
        <f>94.26/2</f>
        <v>47.13</v>
      </c>
      <c r="E30" s="66">
        <f>D30</f>
        <v>47.13</v>
      </c>
      <c r="F30" s="67">
        <f t="shared" si="25"/>
        <v>94.26</v>
      </c>
      <c r="G30" s="83">
        <f>69.11/2</f>
        <v>34.555</v>
      </c>
      <c r="H30" s="84">
        <f>G30</f>
        <v>34.555</v>
      </c>
      <c r="I30" s="67">
        <f t="shared" si="33"/>
        <v>69.11</v>
      </c>
      <c r="J30" s="83">
        <f>10.086/2</f>
        <v>5.0430000000000001</v>
      </c>
      <c r="K30" s="84">
        <f>J30</f>
        <v>5.0430000000000001</v>
      </c>
      <c r="L30" s="67">
        <f t="shared" ref="L30" si="67">J30+K30</f>
        <v>10.086</v>
      </c>
      <c r="M30" s="65">
        <f>42.756/2</f>
        <v>21.378</v>
      </c>
      <c r="N30" s="66">
        <f>M30</f>
        <v>21.378</v>
      </c>
      <c r="O30" s="67">
        <f t="shared" si="37"/>
        <v>42.756</v>
      </c>
      <c r="P30" s="81">
        <f>308.342/2</f>
        <v>154.17099999999999</v>
      </c>
      <c r="Q30" s="82">
        <f>P30</f>
        <v>154.17099999999999</v>
      </c>
      <c r="R30" s="67">
        <f t="shared" si="48"/>
        <v>308.34199999999998</v>
      </c>
    </row>
    <row r="31" spans="1:21" x14ac:dyDescent="0.25">
      <c r="A31" s="29" t="s">
        <v>70</v>
      </c>
      <c r="B31" s="34" t="s">
        <v>44</v>
      </c>
      <c r="C31" s="21" t="s">
        <v>4</v>
      </c>
      <c r="D31" s="68">
        <f t="shared" ref="D31:E31" si="68">D32+D33</f>
        <v>4.4995000000000003</v>
      </c>
      <c r="E31" s="69">
        <f t="shared" si="68"/>
        <v>4.4995000000000003</v>
      </c>
      <c r="F31" s="70">
        <f t="shared" si="25"/>
        <v>8.9990000000000006</v>
      </c>
      <c r="G31" s="68">
        <f t="shared" ref="G31:H31" si="69">G32+G33</f>
        <v>3.25</v>
      </c>
      <c r="H31" s="69">
        <f t="shared" si="69"/>
        <v>3.25</v>
      </c>
      <c r="I31" s="70">
        <f t="shared" si="33"/>
        <v>6.5</v>
      </c>
      <c r="J31" s="68">
        <f t="shared" ref="J31:K31" si="70">J32+J33</f>
        <v>0</v>
      </c>
      <c r="K31" s="69">
        <f t="shared" si="70"/>
        <v>0</v>
      </c>
      <c r="L31" s="70">
        <f t="shared" si="35"/>
        <v>0</v>
      </c>
      <c r="M31" s="68">
        <f t="shared" ref="M31:N31" si="71">M32+M33</f>
        <v>30.2515</v>
      </c>
      <c r="N31" s="69">
        <f t="shared" si="71"/>
        <v>30.2515</v>
      </c>
      <c r="O31" s="70">
        <f t="shared" si="37"/>
        <v>60.503</v>
      </c>
      <c r="P31" s="68">
        <f t="shared" ref="P31:Q31" si="72">P32+P33</f>
        <v>2.632499999999995</v>
      </c>
      <c r="Q31" s="69">
        <f t="shared" si="72"/>
        <v>2.632499999999995</v>
      </c>
      <c r="R31" s="70">
        <f t="shared" si="48"/>
        <v>5.2649999999999899</v>
      </c>
    </row>
    <row r="32" spans="1:21" x14ac:dyDescent="0.25">
      <c r="A32" s="31"/>
      <c r="B32" s="33" t="s">
        <v>37</v>
      </c>
      <c r="C32" s="21" t="s">
        <v>4</v>
      </c>
      <c r="D32" s="76"/>
      <c r="E32" s="77"/>
      <c r="F32" s="67"/>
      <c r="G32" s="76"/>
      <c r="H32" s="77"/>
      <c r="I32" s="67"/>
      <c r="J32" s="76"/>
      <c r="K32" s="77"/>
      <c r="L32" s="67"/>
      <c r="M32" s="76"/>
      <c r="N32" s="77"/>
      <c r="O32" s="67"/>
      <c r="P32" s="76"/>
      <c r="Q32" s="77"/>
      <c r="R32" s="67"/>
    </row>
    <row r="33" spans="1:23" x14ac:dyDescent="0.25">
      <c r="A33" s="36"/>
      <c r="B33" s="37" t="s">
        <v>45</v>
      </c>
      <c r="C33" s="38" t="s">
        <v>4</v>
      </c>
      <c r="D33" s="79">
        <f>8.999/2</f>
        <v>4.4995000000000003</v>
      </c>
      <c r="E33" s="115">
        <f>D33</f>
        <v>4.4995000000000003</v>
      </c>
      <c r="F33" s="80">
        <f t="shared" ref="F33" si="73">D33+E33</f>
        <v>8.9990000000000006</v>
      </c>
      <c r="G33" s="85">
        <f>6.5/2</f>
        <v>3.25</v>
      </c>
      <c r="H33" s="86">
        <f>G33</f>
        <v>3.25</v>
      </c>
      <c r="I33" s="80">
        <f t="shared" si="33"/>
        <v>6.5</v>
      </c>
      <c r="J33" s="85"/>
      <c r="K33" s="86"/>
      <c r="L33" s="80">
        <f t="shared" si="35"/>
        <v>0</v>
      </c>
      <c r="M33" s="85">
        <f>60.503/2</f>
        <v>30.2515</v>
      </c>
      <c r="N33" s="86">
        <f>M33</f>
        <v>30.2515</v>
      </c>
      <c r="O33" s="80">
        <f t="shared" si="37"/>
        <v>60.503</v>
      </c>
      <c r="P33" s="85">
        <f>5.26499999999999/2</f>
        <v>2.632499999999995</v>
      </c>
      <c r="Q33" s="86">
        <f>P33</f>
        <v>2.632499999999995</v>
      </c>
      <c r="R33" s="80">
        <f t="shared" si="48"/>
        <v>5.2649999999999899</v>
      </c>
    </row>
    <row r="34" spans="1:23" x14ac:dyDescent="0.25">
      <c r="A34" s="43"/>
      <c r="B34" s="44"/>
      <c r="C34" s="45"/>
      <c r="D34" s="46"/>
      <c r="E34" s="46"/>
      <c r="F34" s="46"/>
    </row>
    <row r="35" spans="1:23" x14ac:dyDescent="0.25">
      <c r="G35" s="48"/>
      <c r="H35" s="48"/>
      <c r="O35" s="50"/>
      <c r="P35" s="92"/>
      <c r="Q35" s="92"/>
      <c r="R35" s="92"/>
      <c r="S35" s="92"/>
      <c r="T35" s="50"/>
      <c r="U35" s="50"/>
      <c r="V35" s="50"/>
      <c r="W35" s="50"/>
    </row>
    <row r="36" spans="1:23" x14ac:dyDescent="0.25">
      <c r="O36" s="50"/>
      <c r="P36" s="50"/>
      <c r="Q36" s="50"/>
      <c r="R36" s="50"/>
      <c r="S36" s="50"/>
      <c r="T36" s="50"/>
      <c r="U36" s="50"/>
      <c r="V36" s="50"/>
      <c r="W36" s="50"/>
    </row>
    <row r="37" spans="1:23" x14ac:dyDescent="0.25">
      <c r="G37" s="48"/>
      <c r="H37" s="48"/>
      <c r="O37" s="50"/>
      <c r="P37" s="50"/>
      <c r="Q37" s="50"/>
      <c r="R37" s="50"/>
      <c r="S37" s="50"/>
      <c r="T37" s="50"/>
      <c r="U37" s="50"/>
      <c r="V37" s="50"/>
      <c r="W37" s="50"/>
    </row>
    <row r="38" spans="1:23" x14ac:dyDescent="0.25">
      <c r="O38" s="50"/>
      <c r="P38" s="50"/>
      <c r="Q38" s="50"/>
      <c r="R38" s="50"/>
      <c r="S38" s="50"/>
      <c r="T38" s="50"/>
      <c r="U38" s="50"/>
      <c r="V38" s="50"/>
      <c r="W38" s="50"/>
    </row>
    <row r="39" spans="1:23" x14ac:dyDescent="0.25">
      <c r="O39" s="50"/>
      <c r="P39" s="50"/>
      <c r="Q39" s="50"/>
      <c r="R39" s="50"/>
      <c r="S39" s="50"/>
      <c r="T39" s="50"/>
      <c r="U39" s="50"/>
      <c r="V39" s="50"/>
      <c r="W39" s="50"/>
    </row>
    <row r="40" spans="1:23" x14ac:dyDescent="0.25">
      <c r="O40" s="50"/>
      <c r="P40" s="50"/>
      <c r="Q40" s="50"/>
      <c r="R40" s="50"/>
      <c r="S40" s="50"/>
      <c r="T40" s="50"/>
      <c r="U40" s="50"/>
      <c r="V40" s="50"/>
      <c r="W40" s="50"/>
    </row>
    <row r="41" spans="1:23" x14ac:dyDescent="0.25">
      <c r="O41" s="50"/>
      <c r="P41" s="50"/>
      <c r="Q41" s="50"/>
      <c r="R41" s="50"/>
      <c r="S41" s="50"/>
      <c r="T41" s="52"/>
      <c r="U41" s="53"/>
      <c r="V41" s="50"/>
      <c r="W41" s="50"/>
    </row>
    <row r="42" spans="1:23" x14ac:dyDescent="0.25">
      <c r="O42" s="50"/>
      <c r="P42" s="50"/>
      <c r="Q42" s="50"/>
      <c r="R42" s="50"/>
      <c r="S42" s="50"/>
      <c r="T42" s="52"/>
      <c r="U42" s="53"/>
      <c r="V42" s="50"/>
      <c r="W42" s="50"/>
    </row>
    <row r="43" spans="1:23" x14ac:dyDescent="0.25">
      <c r="O43" s="50"/>
      <c r="P43" s="50"/>
      <c r="Q43" s="50"/>
      <c r="R43" s="50"/>
      <c r="S43" s="50"/>
      <c r="T43" s="52"/>
      <c r="U43" s="53"/>
      <c r="V43" s="50"/>
      <c r="W43" s="50"/>
    </row>
    <row r="44" spans="1:23" x14ac:dyDescent="0.25">
      <c r="O44" s="50"/>
      <c r="P44" s="50"/>
      <c r="Q44" s="50"/>
      <c r="R44" s="50"/>
      <c r="S44" s="50"/>
      <c r="T44" s="50"/>
      <c r="U44" s="50"/>
      <c r="V44" s="50"/>
      <c r="W44" s="50"/>
    </row>
    <row r="45" spans="1:23" x14ac:dyDescent="0.25">
      <c r="O45" s="50"/>
      <c r="P45" s="54"/>
      <c r="Q45" s="54"/>
      <c r="R45" s="50"/>
      <c r="S45" s="50"/>
      <c r="T45" s="50"/>
      <c r="U45" s="50"/>
      <c r="V45" s="50"/>
      <c r="W45" s="50"/>
    </row>
    <row r="46" spans="1:23" x14ac:dyDescent="0.25">
      <c r="O46" s="50"/>
      <c r="P46" s="50"/>
      <c r="Q46" s="50"/>
      <c r="R46" s="50"/>
      <c r="S46" s="50"/>
      <c r="T46" s="50"/>
      <c r="U46" s="50"/>
      <c r="V46" s="50"/>
      <c r="W46" s="50"/>
    </row>
    <row r="47" spans="1:23" x14ac:dyDescent="0.25">
      <c r="O47" s="50"/>
      <c r="P47" s="50"/>
      <c r="Q47" s="50"/>
      <c r="R47" s="50"/>
      <c r="S47" s="50"/>
      <c r="T47" s="50"/>
      <c r="U47" s="50"/>
      <c r="V47" s="50"/>
      <c r="W47" s="50"/>
    </row>
    <row r="48" spans="1:23" x14ac:dyDescent="0.25">
      <c r="O48" s="50"/>
      <c r="P48" s="50"/>
      <c r="Q48" s="50"/>
      <c r="R48" s="50"/>
      <c r="S48" s="50"/>
      <c r="T48" s="50"/>
      <c r="U48" s="50"/>
      <c r="V48" s="50"/>
      <c r="W48" s="50"/>
    </row>
    <row r="49" spans="15:23" x14ac:dyDescent="0.25">
      <c r="O49" s="50"/>
      <c r="P49" s="50"/>
      <c r="Q49" s="50"/>
      <c r="R49" s="55"/>
      <c r="S49" s="50"/>
      <c r="T49" s="50"/>
      <c r="U49" s="50"/>
      <c r="V49" s="50"/>
      <c r="W49" s="50"/>
    </row>
    <row r="50" spans="15:23" x14ac:dyDescent="0.25">
      <c r="O50" s="50"/>
      <c r="P50" s="56"/>
      <c r="Q50" s="56"/>
      <c r="R50" s="57"/>
      <c r="S50" s="50"/>
      <c r="T50" s="50"/>
      <c r="U50" s="56"/>
      <c r="V50" s="56"/>
      <c r="W50" s="57">
        <f>Q41*S47</f>
        <v>0</v>
      </c>
    </row>
    <row r="51" spans="15:23" ht="15.75" thickBot="1" x14ac:dyDescent="0.3">
      <c r="O51" s="50"/>
      <c r="P51" s="50"/>
      <c r="Q51" s="50"/>
      <c r="R51" s="50"/>
      <c r="S51" s="50"/>
      <c r="T51" s="50"/>
      <c r="U51" s="56"/>
      <c r="V51" s="56"/>
      <c r="W51" s="58">
        <f>Q41*S48</f>
        <v>0</v>
      </c>
    </row>
    <row r="52" spans="15:23" x14ac:dyDescent="0.25">
      <c r="O52" s="50"/>
      <c r="P52" s="50"/>
      <c r="Q52" s="50"/>
      <c r="R52" s="50"/>
      <c r="S52" s="50"/>
      <c r="T52" s="50"/>
      <c r="U52" s="50"/>
      <c r="V52" s="50"/>
      <c r="W52" s="51">
        <f>W50+W51</f>
        <v>0</v>
      </c>
    </row>
    <row r="53" spans="15:23" x14ac:dyDescent="0.25">
      <c r="O53" s="50"/>
      <c r="P53" s="50"/>
      <c r="Q53" s="50"/>
      <c r="R53" s="50"/>
      <c r="S53" s="50"/>
      <c r="T53" s="50"/>
      <c r="U53" s="50"/>
      <c r="V53" s="50"/>
      <c r="W53" s="50"/>
    </row>
    <row r="54" spans="15:23" x14ac:dyDescent="0.25">
      <c r="O54" s="50"/>
    </row>
    <row r="55" spans="15:23" x14ac:dyDescent="0.25">
      <c r="O55" s="50"/>
    </row>
    <row r="56" spans="15:23" x14ac:dyDescent="0.25">
      <c r="O56" s="50"/>
    </row>
    <row r="57" spans="15:23" x14ac:dyDescent="0.25">
      <c r="O57" s="50"/>
    </row>
    <row r="58" spans="15:23" x14ac:dyDescent="0.25">
      <c r="O58" s="50"/>
    </row>
    <row r="59" spans="15:23" x14ac:dyDescent="0.25">
      <c r="O59" s="50"/>
      <c r="P59" s="50"/>
    </row>
    <row r="60" spans="15:23" x14ac:dyDescent="0.25">
      <c r="O60" s="50"/>
    </row>
    <row r="61" spans="15:23" x14ac:dyDescent="0.25">
      <c r="O61" s="50"/>
    </row>
    <row r="62" spans="15:23" x14ac:dyDescent="0.25">
      <c r="O62" s="50"/>
    </row>
    <row r="63" spans="15:23" x14ac:dyDescent="0.25">
      <c r="O63" s="50"/>
    </row>
    <row r="64" spans="15:23" x14ac:dyDescent="0.25">
      <c r="O64" s="50"/>
    </row>
    <row r="66" spans="16:16" x14ac:dyDescent="0.25">
      <c r="P66" s="50"/>
    </row>
    <row r="72" spans="16:16" x14ac:dyDescent="0.25">
      <c r="P72" s="50"/>
    </row>
  </sheetData>
  <mergeCells count="21">
    <mergeCell ref="A1:C1"/>
    <mergeCell ref="A2:A5"/>
    <mergeCell ref="B2:B5"/>
    <mergeCell ref="C2:C5"/>
    <mergeCell ref="D3:F3"/>
    <mergeCell ref="D4:F4"/>
    <mergeCell ref="D2:R2"/>
    <mergeCell ref="J4:L4"/>
    <mergeCell ref="M4:O4"/>
    <mergeCell ref="P4:R4"/>
    <mergeCell ref="J3:L3"/>
    <mergeCell ref="M3:O3"/>
    <mergeCell ref="P3:R3"/>
    <mergeCell ref="G3:I3"/>
    <mergeCell ref="G4:I4"/>
    <mergeCell ref="P35:S35"/>
    <mergeCell ref="D6:F6"/>
    <mergeCell ref="G6:I6"/>
    <mergeCell ref="J6:L6"/>
    <mergeCell ref="M6:O6"/>
    <mergeCell ref="P6:R6"/>
  </mergeCells>
  <printOptions horizontalCentered="1"/>
  <pageMargins left="0.39370078740157483" right="0.39370078740157483" top="1.1811023622047245" bottom="0.3937007874015748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D11"/>
  <sheetViews>
    <sheetView zoomScale="80" zoomScaleNormal="80" workbookViewId="0">
      <selection activeCell="F23" sqref="F23"/>
    </sheetView>
  </sheetViews>
  <sheetFormatPr defaultColWidth="9.140625" defaultRowHeight="15" x14ac:dyDescent="0.25"/>
  <cols>
    <col min="1" max="1" width="6.42578125" style="1" customWidth="1"/>
    <col min="2" max="2" width="35" style="1" customWidth="1"/>
    <col min="3" max="3" width="14.140625" style="1" customWidth="1"/>
    <col min="4" max="4" width="22.85546875" style="1" customWidth="1"/>
    <col min="5" max="6" width="9.140625" style="1"/>
    <col min="7" max="7" width="9.140625" style="1" customWidth="1"/>
    <col min="8" max="16384" width="9.140625" style="1"/>
  </cols>
  <sheetData>
    <row r="1" spans="1:4" ht="34.15" customHeight="1" x14ac:dyDescent="0.25">
      <c r="A1" s="109" t="s">
        <v>47</v>
      </c>
      <c r="B1" s="109"/>
      <c r="C1" s="109"/>
      <c r="D1" s="109"/>
    </row>
    <row r="2" spans="1:4" ht="28.5" customHeight="1" x14ac:dyDescent="0.25">
      <c r="A2" s="112" t="s">
        <v>65</v>
      </c>
      <c r="B2" s="112" t="s">
        <v>5</v>
      </c>
      <c r="C2" s="112" t="s">
        <v>6</v>
      </c>
      <c r="D2" s="41" t="s">
        <v>7</v>
      </c>
    </row>
    <row r="3" spans="1:4" ht="26.45" customHeight="1" x14ac:dyDescent="0.25">
      <c r="A3" s="113"/>
      <c r="B3" s="113"/>
      <c r="C3" s="113"/>
      <c r="D3" s="110" t="s">
        <v>75</v>
      </c>
    </row>
    <row r="4" spans="1:4" ht="26.45" customHeight="1" x14ac:dyDescent="0.25">
      <c r="A4" s="113"/>
      <c r="B4" s="113"/>
      <c r="C4" s="113"/>
      <c r="D4" s="111"/>
    </row>
    <row r="5" spans="1:4" ht="26.45" customHeight="1" x14ac:dyDescent="0.25">
      <c r="A5" s="114"/>
      <c r="B5" s="114"/>
      <c r="C5" s="114"/>
      <c r="D5" s="49" t="s">
        <v>64</v>
      </c>
    </row>
    <row r="6" spans="1:4" ht="15.75" x14ac:dyDescent="0.25">
      <c r="A6" s="41">
        <v>1</v>
      </c>
      <c r="B6" s="41">
        <f>A6+1</f>
        <v>2</v>
      </c>
      <c r="C6" s="41">
        <f t="shared" ref="C6" si="0">B6+1</f>
        <v>3</v>
      </c>
      <c r="D6" s="41">
        <f>C6+1</f>
        <v>4</v>
      </c>
    </row>
    <row r="7" spans="1:4" ht="21.75" customHeight="1" x14ac:dyDescent="0.25">
      <c r="A7" s="2" t="s">
        <v>48</v>
      </c>
      <c r="B7" s="3" t="s">
        <v>49</v>
      </c>
      <c r="C7" s="40" t="s">
        <v>58</v>
      </c>
      <c r="D7" s="87">
        <v>11193.888291995947</v>
      </c>
    </row>
    <row r="8" spans="1:4" ht="21.75" customHeight="1" x14ac:dyDescent="0.25">
      <c r="A8" s="2" t="s">
        <v>50</v>
      </c>
      <c r="B8" s="3" t="s">
        <v>51</v>
      </c>
      <c r="C8" s="40" t="s">
        <v>58</v>
      </c>
      <c r="D8" s="87">
        <v>2343.7336361976977</v>
      </c>
    </row>
    <row r="9" spans="1:4" ht="21.75" customHeight="1" x14ac:dyDescent="0.25">
      <c r="A9" s="2" t="s">
        <v>55</v>
      </c>
      <c r="B9" s="3" t="s">
        <v>52</v>
      </c>
      <c r="C9" s="40" t="s">
        <v>58</v>
      </c>
      <c r="D9" s="87">
        <v>8423.3840912258256</v>
      </c>
    </row>
    <row r="10" spans="1:4" ht="21.75" customHeight="1" x14ac:dyDescent="0.25">
      <c r="A10" s="2" t="s">
        <v>56</v>
      </c>
      <c r="B10" s="3" t="s">
        <v>53</v>
      </c>
      <c r="C10" s="40" t="s">
        <v>58</v>
      </c>
      <c r="D10" s="87">
        <v>13077.269532823653</v>
      </c>
    </row>
    <row r="11" spans="1:4" ht="40.5" customHeight="1" x14ac:dyDescent="0.25">
      <c r="A11" s="2" t="s">
        <v>57</v>
      </c>
      <c r="B11" s="3" t="s">
        <v>54</v>
      </c>
      <c r="C11" s="40" t="s">
        <v>58</v>
      </c>
      <c r="D11" s="87">
        <v>25366.81218071824</v>
      </c>
    </row>
  </sheetData>
  <mergeCells count="5">
    <mergeCell ref="A1:D1"/>
    <mergeCell ref="D3:D4"/>
    <mergeCell ref="C2:C5"/>
    <mergeCell ref="B2:B5"/>
    <mergeCell ref="A2:A5"/>
  </mergeCells>
  <phoneticPr fontId="5" type="noConversion"/>
  <printOptions horizontalCentered="1"/>
  <pageMargins left="1.1811023622047245" right="0.39370078740157483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раздел 1</vt:lpstr>
      <vt:lpstr>раздел 2</vt:lpstr>
      <vt:lpstr>раздел 3</vt:lpstr>
      <vt:lpstr>'раздел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Петрова Татьяна Геннадьевна</cp:lastModifiedBy>
  <cp:lastPrinted>2021-02-18T03:03:23Z</cp:lastPrinted>
  <dcterms:created xsi:type="dcterms:W3CDTF">1996-10-08T23:32:33Z</dcterms:created>
  <dcterms:modified xsi:type="dcterms:W3CDTF">2025-02-13T05:48:10Z</dcterms:modified>
</cp:coreProperties>
</file>