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5" yWindow="120" windowWidth="13440" windowHeight="12105"/>
  </bookViews>
  <sheets>
    <sheet name="раздел 1" sheetId="9" r:id="rId1"/>
    <sheet name="раздел 2" sheetId="10" r:id="rId2"/>
    <sheet name="раздел 3" sheetId="5" r:id="rId3"/>
  </sheets>
  <calcPr calcId="145621"/>
</workbook>
</file>

<file path=xl/calcChain.xml><?xml version="1.0" encoding="utf-8"?>
<calcChain xmlns="http://schemas.openxmlformats.org/spreadsheetml/2006/main">
  <c r="AU17" i="10" l="1"/>
  <c r="AN18" i="10" l="1"/>
  <c r="AN30" i="10"/>
  <c r="AN21" i="10"/>
  <c r="AR24" i="10"/>
  <c r="AN19" i="10" l="1"/>
  <c r="AR19" i="10"/>
  <c r="AN8" i="10"/>
  <c r="AY31" i="10"/>
  <c r="AU31" i="10"/>
  <c r="AQ31" i="10"/>
  <c r="AX30" i="10"/>
  <c r="AW30" i="10"/>
  <c r="AY30" i="10" s="1"/>
  <c r="AT30" i="10"/>
  <c r="AS30" i="10"/>
  <c r="AP30" i="10"/>
  <c r="AO30" i="10"/>
  <c r="AQ30" i="10" s="1"/>
  <c r="AX27" i="10"/>
  <c r="AW27" i="10"/>
  <c r="AY27" i="10" s="1"/>
  <c r="AV27" i="10"/>
  <c r="AT27" i="10"/>
  <c r="AS27" i="10"/>
  <c r="AU27" i="10" s="1"/>
  <c r="AR27" i="10"/>
  <c r="AQ27" i="10"/>
  <c r="AP27" i="10"/>
  <c r="AO27" i="10"/>
  <c r="AN27" i="10"/>
  <c r="AY25" i="10"/>
  <c r="AU25" i="10"/>
  <c r="AX24" i="10"/>
  <c r="AW24" i="10"/>
  <c r="AY24" i="10" s="1"/>
  <c r="AT24" i="10"/>
  <c r="AT20" i="10" s="1"/>
  <c r="AS24" i="10"/>
  <c r="AP24" i="10"/>
  <c r="AO24" i="10"/>
  <c r="AQ24" i="10" s="1"/>
  <c r="AN24" i="10"/>
  <c r="AQ22" i="10"/>
  <c r="AX21" i="10"/>
  <c r="AW21" i="10"/>
  <c r="AV19" i="10"/>
  <c r="AU21" i="10"/>
  <c r="AT21" i="10"/>
  <c r="AS21" i="10"/>
  <c r="AR21" i="10"/>
  <c r="AP21" i="10"/>
  <c r="AP20" i="10" s="1"/>
  <c r="AP19" i="10" s="1"/>
  <c r="AO21" i="10"/>
  <c r="AO20" i="10" s="1"/>
  <c r="AX14" i="10"/>
  <c r="AW14" i="10"/>
  <c r="AY14" i="10" s="1"/>
  <c r="AV14" i="10"/>
  <c r="AT14" i="10"/>
  <c r="AS14" i="10"/>
  <c r="AU14" i="10" s="1"/>
  <c r="AR14" i="10"/>
  <c r="AP14" i="10"/>
  <c r="AO14" i="10"/>
  <c r="AQ14" i="10" s="1"/>
  <c r="AN14" i="10"/>
  <c r="AU12" i="10"/>
  <c r="AQ12" i="10"/>
  <c r="AY11" i="10"/>
  <c r="AX9" i="10"/>
  <c r="AX8" i="10" s="1"/>
  <c r="AX18" i="10" s="1"/>
  <c r="AW9" i="10"/>
  <c r="AY9" i="10" s="1"/>
  <c r="AV9" i="10"/>
  <c r="AV8" i="10" s="1"/>
  <c r="AV18" i="10" s="1"/>
  <c r="AT9" i="10"/>
  <c r="AS9" i="10"/>
  <c r="AU9" i="10" s="1"/>
  <c r="AR9" i="10"/>
  <c r="AP9" i="10"/>
  <c r="AP8" i="10" s="1"/>
  <c r="AP18" i="10" s="1"/>
  <c r="AO9" i="10"/>
  <c r="AQ9" i="10" s="1"/>
  <c r="AN9" i="10"/>
  <c r="AT8" i="10"/>
  <c r="AT18" i="10" s="1"/>
  <c r="AS8" i="10"/>
  <c r="AS18" i="10" s="1"/>
  <c r="AU18" i="10" s="1"/>
  <c r="AR8" i="10"/>
  <c r="AO7" i="10"/>
  <c r="AP7" i="10" s="1"/>
  <c r="AQ7" i="10" s="1"/>
  <c r="AR7" i="10" s="1"/>
  <c r="AS7" i="10" s="1"/>
  <c r="AT7" i="10" s="1"/>
  <c r="AU7" i="10" s="1"/>
  <c r="AV7" i="10" s="1"/>
  <c r="AW7" i="10" s="1"/>
  <c r="AX7" i="10" s="1"/>
  <c r="AY7" i="10" s="1"/>
  <c r="AW20" i="10" l="1"/>
  <c r="AX20" i="10"/>
  <c r="AX19" i="10"/>
  <c r="AU24" i="10"/>
  <c r="AT19" i="10"/>
  <c r="AU30" i="10"/>
  <c r="AQ20" i="10"/>
  <c r="AO19" i="10"/>
  <c r="AQ19" i="10" s="1"/>
  <c r="AW19" i="10"/>
  <c r="AY19" i="10" s="1"/>
  <c r="AY20" i="10"/>
  <c r="AW8" i="10"/>
  <c r="AS20" i="10"/>
  <c r="AU8" i="10"/>
  <c r="AO8" i="10"/>
  <c r="AY21" i="10"/>
  <c r="AQ21" i="10"/>
  <c r="AQ8" i="10" l="1"/>
  <c r="AO18" i="10"/>
  <c r="AQ18" i="10" s="1"/>
  <c r="AU20" i="10"/>
  <c r="AS19" i="10"/>
  <c r="AU19" i="10" s="1"/>
  <c r="AW18" i="10"/>
  <c r="AY18" i="10" s="1"/>
  <c r="AY8" i="10"/>
  <c r="Q7" i="10" l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F8" i="10" l="1"/>
  <c r="AB8" i="10"/>
  <c r="AM32" i="10" l="1"/>
  <c r="AI32" i="10"/>
  <c r="AE32" i="10"/>
  <c r="AM31" i="10"/>
  <c r="AI31" i="10"/>
  <c r="AD30" i="10"/>
  <c r="AL30" i="10"/>
  <c r="AK30" i="10"/>
  <c r="AJ30" i="10"/>
  <c r="AH30" i="10"/>
  <c r="AG30" i="10"/>
  <c r="AF30" i="10"/>
  <c r="AC30" i="10"/>
  <c r="AE30" i="10" s="1"/>
  <c r="AB30" i="10"/>
  <c r="AM29" i="10"/>
  <c r="AI29" i="10"/>
  <c r="AE29" i="10"/>
  <c r="AM28" i="10"/>
  <c r="AI28" i="10"/>
  <c r="AE28" i="10"/>
  <c r="AL27" i="10"/>
  <c r="AK27" i="10"/>
  <c r="AM27" i="10" s="1"/>
  <c r="AJ27" i="10"/>
  <c r="AI27" i="10"/>
  <c r="AH27" i="10"/>
  <c r="AG27" i="10"/>
  <c r="AF27" i="10"/>
  <c r="AD27" i="10"/>
  <c r="AC27" i="10"/>
  <c r="AE27" i="10" s="1"/>
  <c r="AB27" i="10"/>
  <c r="AM26" i="10"/>
  <c r="AI26" i="10"/>
  <c r="AE26" i="10"/>
  <c r="AK24" i="10"/>
  <c r="AH24" i="10"/>
  <c r="AI25" i="10"/>
  <c r="AE25" i="10"/>
  <c r="AJ24" i="10"/>
  <c r="AF24" i="10"/>
  <c r="AD24" i="10"/>
  <c r="AC24" i="10"/>
  <c r="AE24" i="10" s="1"/>
  <c r="AB24" i="10"/>
  <c r="AM23" i="10"/>
  <c r="AI23" i="10"/>
  <c r="AE23" i="10"/>
  <c r="AM22" i="10"/>
  <c r="AI22" i="10"/>
  <c r="AE22" i="10"/>
  <c r="AL21" i="10"/>
  <c r="AK21" i="10"/>
  <c r="AK20" i="10" s="1"/>
  <c r="AJ21" i="10"/>
  <c r="AH21" i="10"/>
  <c r="AH20" i="10" s="1"/>
  <c r="AG21" i="10"/>
  <c r="AI21" i="10" s="1"/>
  <c r="AF21" i="10"/>
  <c r="AC21" i="10"/>
  <c r="AC20" i="10" s="1"/>
  <c r="AB21" i="10"/>
  <c r="AB20" i="10" s="1"/>
  <c r="AM17" i="10"/>
  <c r="AI17" i="10"/>
  <c r="AE17" i="10"/>
  <c r="AM16" i="10"/>
  <c r="AI16" i="10"/>
  <c r="AE16" i="10"/>
  <c r="AM15" i="10"/>
  <c r="AI15" i="10"/>
  <c r="AE15" i="10"/>
  <c r="AL14" i="10"/>
  <c r="AK14" i="10"/>
  <c r="AJ14" i="10"/>
  <c r="AH14" i="10"/>
  <c r="AG14" i="10"/>
  <c r="AI14" i="10" s="1"/>
  <c r="AF14" i="10"/>
  <c r="AD14" i="10"/>
  <c r="AC14" i="10"/>
  <c r="AE14" i="10" s="1"/>
  <c r="AB14" i="10"/>
  <c r="AB18" i="10" s="1"/>
  <c r="AM13" i="10"/>
  <c r="AI13" i="10"/>
  <c r="AE13" i="10"/>
  <c r="AM12" i="10"/>
  <c r="AI12" i="10"/>
  <c r="AD8" i="10"/>
  <c r="AD18" i="10" s="1"/>
  <c r="AM11" i="10"/>
  <c r="AI11" i="10"/>
  <c r="AE11" i="10"/>
  <c r="AM10" i="10"/>
  <c r="AI10" i="10"/>
  <c r="AE10" i="10"/>
  <c r="AL9" i="10"/>
  <c r="AL8" i="10" s="1"/>
  <c r="AL18" i="10" s="1"/>
  <c r="AK9" i="10"/>
  <c r="AK8" i="10" s="1"/>
  <c r="AJ9" i="10"/>
  <c r="AJ8" i="10" s="1"/>
  <c r="AH9" i="10"/>
  <c r="AH8" i="10" s="1"/>
  <c r="AH18" i="10" s="1"/>
  <c r="AG9" i="10"/>
  <c r="AG8" i="10" s="1"/>
  <c r="AF9" i="10"/>
  <c r="AF18" i="10" s="1"/>
  <c r="AD9" i="10"/>
  <c r="AC9" i="10"/>
  <c r="AE9" i="10" s="1"/>
  <c r="AB9" i="10"/>
  <c r="AC8" i="10"/>
  <c r="AC7" i="10"/>
  <c r="AD7" i="10" s="1"/>
  <c r="AE7" i="10" s="1"/>
  <c r="AF7" i="10" s="1"/>
  <c r="AG7" i="10" s="1"/>
  <c r="AH7" i="10" s="1"/>
  <c r="AI7" i="10" s="1"/>
  <c r="AJ7" i="10" s="1"/>
  <c r="AK7" i="10" s="1"/>
  <c r="AL7" i="10" s="1"/>
  <c r="AM7" i="10" s="1"/>
  <c r="AJ18" i="10" l="1"/>
  <c r="AJ20" i="10"/>
  <c r="AJ19" i="10" s="1"/>
  <c r="AF20" i="10"/>
  <c r="AF19" i="10" s="1"/>
  <c r="AB19" i="10"/>
  <c r="AD21" i="10"/>
  <c r="AD20" i="10" s="1"/>
  <c r="AD19" i="10" s="1"/>
  <c r="AE8" i="10"/>
  <c r="AM14" i="10"/>
  <c r="AM30" i="10"/>
  <c r="AI30" i="10"/>
  <c r="AH19" i="10"/>
  <c r="AC19" i="10"/>
  <c r="AE20" i="10"/>
  <c r="AI8" i="10"/>
  <c r="AG18" i="10"/>
  <c r="AI18" i="10" s="1"/>
  <c r="AM8" i="10"/>
  <c r="AK18" i="10"/>
  <c r="AM18" i="10" s="1"/>
  <c r="AK19" i="10"/>
  <c r="AL24" i="10"/>
  <c r="AM24" i="10" s="1"/>
  <c r="AE12" i="10"/>
  <c r="AI9" i="10"/>
  <c r="AE21" i="10"/>
  <c r="AM9" i="10"/>
  <c r="AG24" i="10"/>
  <c r="AI24" i="10" s="1"/>
  <c r="AE31" i="10"/>
  <c r="AM21" i="10"/>
  <c r="AC18" i="10"/>
  <c r="AE18" i="10" s="1"/>
  <c r="N31" i="10"/>
  <c r="N30" i="10" s="1"/>
  <c r="M25" i="10"/>
  <c r="N25" i="10" s="1"/>
  <c r="N24" i="10" s="1"/>
  <c r="N11" i="10"/>
  <c r="J31" i="10"/>
  <c r="J25" i="10"/>
  <c r="I25" i="10"/>
  <c r="K25" i="10"/>
  <c r="J11" i="10"/>
  <c r="F31" i="10"/>
  <c r="F30" i="10" s="1"/>
  <c r="G30" i="10" s="1"/>
  <c r="F22" i="10"/>
  <c r="G22" i="10" s="1"/>
  <c r="F12" i="10"/>
  <c r="G12" i="10"/>
  <c r="M9" i="10"/>
  <c r="O9" i="10" s="1"/>
  <c r="M8" i="10"/>
  <c r="M18" i="10" s="1"/>
  <c r="N9" i="10"/>
  <c r="N8" i="10" s="1"/>
  <c r="N18" i="10" s="1"/>
  <c r="O17" i="10"/>
  <c r="L9" i="10"/>
  <c r="L8" i="10" s="1"/>
  <c r="M21" i="10"/>
  <c r="N21" i="10"/>
  <c r="O21" i="10" s="1"/>
  <c r="M27" i="10"/>
  <c r="O27" i="10" s="1"/>
  <c r="N27" i="10"/>
  <c r="M30" i="10"/>
  <c r="L30" i="10"/>
  <c r="L21" i="10"/>
  <c r="L24" i="10"/>
  <c r="L20" i="10" s="1"/>
  <c r="I9" i="10"/>
  <c r="I8" i="10"/>
  <c r="K8" i="10" s="1"/>
  <c r="J9" i="10"/>
  <c r="J8" i="10"/>
  <c r="J18" i="10"/>
  <c r="K18" i="10" s="1"/>
  <c r="K17" i="10"/>
  <c r="H9" i="10"/>
  <c r="H8" i="10" s="1"/>
  <c r="I21" i="10"/>
  <c r="I20" i="10" s="1"/>
  <c r="I24" i="10"/>
  <c r="J21" i="10"/>
  <c r="J24" i="10"/>
  <c r="J20" i="10"/>
  <c r="I27" i="10"/>
  <c r="J27" i="10"/>
  <c r="K27" i="10" s="1"/>
  <c r="I30" i="10"/>
  <c r="K30" i="10"/>
  <c r="J30" i="10"/>
  <c r="H30" i="10"/>
  <c r="H21" i="10"/>
  <c r="H24" i="10"/>
  <c r="H20" i="10"/>
  <c r="E9" i="10"/>
  <c r="E8" i="10"/>
  <c r="E18" i="10" s="1"/>
  <c r="F9" i="10"/>
  <c r="G9" i="10" s="1"/>
  <c r="D9" i="10"/>
  <c r="D8" i="10" s="1"/>
  <c r="E27" i="10"/>
  <c r="G27" i="10" s="1"/>
  <c r="F27" i="10"/>
  <c r="E30" i="10"/>
  <c r="E21" i="10"/>
  <c r="E24" i="10"/>
  <c r="G24" i="10" s="1"/>
  <c r="E20" i="10"/>
  <c r="E19" i="10" s="1"/>
  <c r="F21" i="10"/>
  <c r="G21" i="10" s="1"/>
  <c r="F24" i="10"/>
  <c r="D30" i="10"/>
  <c r="D21" i="10"/>
  <c r="D20" i="10" s="1"/>
  <c r="D24" i="10"/>
  <c r="O26" i="10"/>
  <c r="O32" i="10"/>
  <c r="O29" i="10"/>
  <c r="O28" i="10"/>
  <c r="O23" i="10"/>
  <c r="O22" i="10"/>
  <c r="O16" i="10"/>
  <c r="O15" i="10"/>
  <c r="O13" i="10"/>
  <c r="O12" i="10"/>
  <c r="O11" i="10"/>
  <c r="O10" i="10"/>
  <c r="K32" i="10"/>
  <c r="K31" i="10"/>
  <c r="K29" i="10"/>
  <c r="K28" i="10"/>
  <c r="K26" i="10"/>
  <c r="K24" i="10"/>
  <c r="K23" i="10"/>
  <c r="K22" i="10"/>
  <c r="K16" i="10"/>
  <c r="K15" i="10"/>
  <c r="K13" i="10"/>
  <c r="K12" i="10"/>
  <c r="K11" i="10"/>
  <c r="K10" i="10"/>
  <c r="G32" i="10"/>
  <c r="G31" i="10"/>
  <c r="G29" i="10"/>
  <c r="G28" i="10"/>
  <c r="G26" i="10"/>
  <c r="G25" i="10"/>
  <c r="G23" i="10"/>
  <c r="G17" i="10"/>
  <c r="G16" i="10"/>
  <c r="G15" i="10"/>
  <c r="G13" i="10"/>
  <c r="G11" i="10"/>
  <c r="G10" i="10"/>
  <c r="B7" i="5"/>
  <c r="C7" i="5" s="1"/>
  <c r="D7" i="5" s="1"/>
  <c r="E7" i="5" s="1"/>
  <c r="F7" i="5" s="1"/>
  <c r="N14" i="10"/>
  <c r="M14" i="10"/>
  <c r="O14" i="10" s="1"/>
  <c r="J14" i="10"/>
  <c r="I14" i="10"/>
  <c r="K14" i="10" s="1"/>
  <c r="F14" i="10"/>
  <c r="E14" i="10"/>
  <c r="G14" i="10" s="1"/>
  <c r="L14" i="10"/>
  <c r="H14" i="10"/>
  <c r="D14" i="10"/>
  <c r="L27" i="10"/>
  <c r="H27" i="10"/>
  <c r="H19" i="10" s="1"/>
  <c r="D27" i="10"/>
  <c r="B7" i="10"/>
  <c r="C7" i="10" s="1"/>
  <c r="D7" i="10" s="1"/>
  <c r="E7" i="10" s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I18" i="10"/>
  <c r="F20" i="10"/>
  <c r="K9" i="10"/>
  <c r="G20" i="10"/>
  <c r="G7" i="5" l="1"/>
  <c r="H7" i="5" s="1"/>
  <c r="I7" i="5" s="1"/>
  <c r="J7" i="5" s="1"/>
  <c r="K7" i="5" s="1"/>
  <c r="AE19" i="10"/>
  <c r="AM25" i="10"/>
  <c r="AL20" i="10"/>
  <c r="AG20" i="10"/>
  <c r="O18" i="10"/>
  <c r="D19" i="10"/>
  <c r="O30" i="10"/>
  <c r="H18" i="10"/>
  <c r="L18" i="10"/>
  <c r="L19" i="10"/>
  <c r="F19" i="10"/>
  <c r="G19" i="10" s="1"/>
  <c r="D18" i="10"/>
  <c r="I19" i="10"/>
  <c r="K19" i="10" s="1"/>
  <c r="K20" i="10"/>
  <c r="O25" i="10"/>
  <c r="F8" i="10"/>
  <c r="O8" i="10"/>
  <c r="J19" i="10"/>
  <c r="M24" i="10"/>
  <c r="K21" i="10"/>
  <c r="N20" i="10"/>
  <c r="N19" i="10" s="1"/>
  <c r="O31" i="10"/>
  <c r="AI20" i="10" l="1"/>
  <c r="AG19" i="10"/>
  <c r="AI19" i="10" s="1"/>
  <c r="AL19" i="10"/>
  <c r="AM19" i="10" s="1"/>
  <c r="AM20" i="10"/>
  <c r="O24" i="10"/>
  <c r="M20" i="10"/>
  <c r="G8" i="10"/>
  <c r="F18" i="10"/>
  <c r="G18" i="10" s="1"/>
  <c r="O20" i="10" l="1"/>
  <c r="M19" i="10"/>
  <c r="O19" i="10" s="1"/>
</calcChain>
</file>

<file path=xl/sharedStrings.xml><?xml version="1.0" encoding="utf-8"?>
<sst xmlns="http://schemas.openxmlformats.org/spreadsheetml/2006/main" count="193" uniqueCount="75">
  <si>
    <t>3.</t>
  </si>
  <si>
    <t>1.</t>
  </si>
  <si>
    <t>2.</t>
  </si>
  <si>
    <t>4.</t>
  </si>
  <si>
    <t>куб.м</t>
  </si>
  <si>
    <t>№              п/п</t>
  </si>
  <si>
    <t>Наименование показателя</t>
  </si>
  <si>
    <t>Единица измерения</t>
  </si>
  <si>
    <t>Величина показателя</t>
  </si>
  <si>
    <t>Объем финансовых потребностей</t>
  </si>
  <si>
    <t>тыс. руб.</t>
  </si>
  <si>
    <t>Участок Билибино</t>
  </si>
  <si>
    <t>Участок Кепервеем</t>
  </si>
  <si>
    <t>Участок Омолон</t>
  </si>
  <si>
    <t>Раздел 1.  Паспорт производственной программы</t>
  </si>
  <si>
    <t>Наименование регулируемой организации</t>
  </si>
  <si>
    <t>МП ЖКХ Билибинского муниципального района</t>
  </si>
  <si>
    <t>Местонахождение регулируемой организации</t>
  </si>
  <si>
    <t>689450, Чукотский автономный округ, г. Билибино, ул. Геологов д. 1а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</si>
  <si>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</si>
  <si>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</si>
  <si>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</si>
  <si>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</si>
  <si>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</si>
  <si>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Раздел 2. Баланс водоснабжения (подвоз воды)</t>
  </si>
  <si>
    <t>№ п/п</t>
  </si>
  <si>
    <t>Показатели производственной деятельности</t>
  </si>
  <si>
    <t>план</t>
  </si>
  <si>
    <t>факт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</si>
  <si>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</si>
  <si>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</si>
  <si>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</si>
  <si>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</si>
  <si>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</si>
  <si>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</si>
  <si>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</si>
  <si>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</si>
  <si>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</si>
  <si>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</si>
  <si>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</si>
  <si>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</si>
  <si>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</si>
  <si>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</si>
  <si>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</si>
  <si>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</si>
  <si>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</si>
  <si>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</si>
  <si>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</si>
  <si>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</si>
  <si>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</si>
  <si>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</si>
  <si>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</si>
  <si>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</si>
  <si>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</si>
  <si>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</si>
  <si>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</si>
  <si>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 xml:space="preserve">          - расчетными способами</t>
  </si>
  <si>
    <t>участок Билибино</t>
  </si>
  <si>
    <t>участок Кепервеем</t>
  </si>
  <si>
    <t>участок Омолон</t>
  </si>
  <si>
    <t>1 полугодие</t>
  </si>
  <si>
    <t>2 полугодие</t>
  </si>
  <si>
    <t>год</t>
  </si>
  <si>
    <t>прочим потребителям:</t>
  </si>
  <si>
    <t>Раздел 3. Объем финансовых потребностей для реализации производственной программы</t>
  </si>
  <si>
    <t>ПЛАН</t>
  </si>
  <si>
    <t>ФАКТ</t>
  </si>
  <si>
    <t>2019 год</t>
  </si>
  <si>
    <t>(должность)</t>
  </si>
  <si>
    <t>(ФИО, подпись)</t>
  </si>
  <si>
    <t>2021 год</t>
  </si>
  <si>
    <t>2020 год</t>
  </si>
  <si>
    <t>Руководитель организации</t>
  </si>
  <si>
    <t>2023 год</t>
  </si>
  <si>
    <t>в сфере водоснабжения (подвоз воды) 
МП ЖКХ Билибинского муниципального района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</si>
</sst>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4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0" fillId="0" borderId="0"/>
    <xf numFmtId="0" fontId="4" fillId="0" borderId="0"/>
    <xf numFmtId="9" fontId="19" fillId="0" borderId="0" applyFont="0" applyFill="0" applyBorder="0" applyAlignment="0" applyProtection="0"/>
  </cellStyleXfs>
  <cellXfs count="174">
    <xf numFmtId="0" fontId="0" fillId="0" borderId="0" xfId="0"/>
    <xf numFmtId="0" fontId="5" fillId="0" borderId="0" xfId="0" applyFont="1"/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11" fillId="0" borderId="1" xfId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2" fillId="0" borderId="0" xfId="3" applyFont="1"/>
    <xf numFmtId="0" fontId="7" fillId="0" borderId="1" xfId="3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7" fillId="0" borderId="0" xfId="3" applyFont="1"/>
    <xf numFmtId="0" fontId="1" fillId="0" borderId="1" xfId="1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8" fillId="0" borderId="0" xfId="3" applyFont="1"/>
    <xf numFmtId="0" fontId="1" fillId="0" borderId="0" xfId="1" applyFont="1" applyBorder="1" applyAlignment="1">
      <alignment horizontal="left"/>
    </xf>
    <xf numFmtId="0" fontId="8" fillId="0" borderId="0" xfId="3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5" fillId="0" borderId="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49" fontId="5" fillId="0" borderId="3" xfId="1" applyNumberFormat="1" applyFont="1" applyFill="1" applyBorder="1" applyAlignment="1">
      <alignment horizontal="center"/>
    </xf>
    <xf numFmtId="49" fontId="14" fillId="0" borderId="3" xfId="1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4" fillId="2" borderId="5" xfId="1" applyFont="1" applyFill="1" applyBorder="1" applyAlignment="1">
      <alignment wrapText="1"/>
    </xf>
    <xf numFmtId="0" fontId="5" fillId="2" borderId="6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left" wrapText="1"/>
    </xf>
    <xf numFmtId="0" fontId="14" fillId="2" borderId="6" xfId="1" applyFont="1" applyFill="1" applyBorder="1" applyAlignment="1">
      <alignment horizontal="left" wrapText="1"/>
    </xf>
    <xf numFmtId="0" fontId="5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2"/>
    </xf>
    <xf numFmtId="0" fontId="14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3"/>
    </xf>
    <xf numFmtId="0" fontId="5" fillId="0" borderId="7" xfId="0" applyFont="1" applyBorder="1" applyAlignment="1">
      <alignment horizontal="left" vertical="center" wrapText="1" indent="2"/>
    </xf>
    <xf numFmtId="0" fontId="5" fillId="0" borderId="3" xfId="1" applyFont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5" fillId="2" borderId="1" xfId="1" applyFont="1" applyFill="1" applyBorder="1" applyAlignment="1">
      <alignment horizontal="center"/>
    </xf>
    <xf numFmtId="164" fontId="14" fillId="2" borderId="8" xfId="1" applyNumberFormat="1" applyFont="1" applyFill="1" applyBorder="1" applyAlignment="1">
      <alignment horizontal="center"/>
    </xf>
    <xf numFmtId="164" fontId="14" fillId="2" borderId="9" xfId="1" applyNumberFormat="1" applyFont="1" applyFill="1" applyBorder="1" applyAlignment="1">
      <alignment horizontal="center"/>
    </xf>
    <xf numFmtId="164" fontId="14" fillId="2" borderId="10" xfId="1" applyNumberFormat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14" fillId="2" borderId="10" xfId="0" applyNumberFormat="1" applyFont="1" applyFill="1" applyBorder="1" applyAlignment="1">
      <alignment horizontal="center"/>
    </xf>
    <xf numFmtId="164" fontId="14" fillId="2" borderId="11" xfId="0" applyNumberFormat="1" applyFont="1" applyFill="1" applyBorder="1" applyAlignment="1">
      <alignment horizontal="center"/>
    </xf>
    <xf numFmtId="164" fontId="5" fillId="2" borderId="10" xfId="0" applyNumberFormat="1" applyFont="1" applyFill="1" applyBorder="1"/>
    <xf numFmtId="164" fontId="5" fillId="2" borderId="12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165" fontId="14" fillId="2" borderId="8" xfId="1" applyNumberFormat="1" applyFont="1" applyFill="1" applyBorder="1" applyAlignment="1">
      <alignment horizontal="center"/>
    </xf>
    <xf numFmtId="165" fontId="14" fillId="2" borderId="19" xfId="1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20" xfId="0" applyNumberFormat="1" applyFont="1" applyFill="1" applyBorder="1" applyAlignment="1">
      <alignment horizontal="center"/>
    </xf>
    <xf numFmtId="165" fontId="5" fillId="2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14" fillId="2" borderId="10" xfId="0" applyNumberFormat="1" applyFont="1" applyFill="1" applyBorder="1" applyAlignment="1">
      <alignment horizontal="center"/>
    </xf>
    <xf numFmtId="165" fontId="14" fillId="2" borderId="20" xfId="0" applyNumberFormat="1" applyFont="1" applyFill="1" applyBorder="1" applyAlignment="1">
      <alignment horizontal="center"/>
    </xf>
    <xf numFmtId="165" fontId="14" fillId="2" borderId="10" xfId="1" applyNumberFormat="1" applyFont="1" applyFill="1" applyBorder="1" applyAlignment="1">
      <alignment horizontal="center"/>
    </xf>
    <xf numFmtId="165" fontId="5" fillId="2" borderId="21" xfId="0" applyNumberFormat="1" applyFont="1" applyFill="1" applyBorder="1"/>
    <xf numFmtId="165" fontId="5" fillId="2" borderId="6" xfId="0" applyNumberFormat="1" applyFont="1" applyFill="1" applyBorder="1"/>
    <xf numFmtId="165" fontId="5" fillId="2" borderId="22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18" xfId="0" applyNumberFormat="1" applyFont="1" applyFill="1" applyBorder="1" applyAlignment="1">
      <alignment horizontal="center"/>
    </xf>
    <xf numFmtId="165" fontId="14" fillId="2" borderId="23" xfId="1" applyNumberFormat="1" applyFont="1" applyFill="1" applyBorder="1" applyAlignment="1">
      <alignment horizontal="center"/>
    </xf>
    <xf numFmtId="165" fontId="14" fillId="2" borderId="14" xfId="1" applyNumberFormat="1" applyFont="1" applyFill="1" applyBorder="1" applyAlignment="1">
      <alignment horizontal="center"/>
    </xf>
    <xf numFmtId="165" fontId="5" fillId="2" borderId="15" xfId="0" applyNumberFormat="1" applyFont="1" applyFill="1" applyBorder="1" applyAlignment="1">
      <alignment horizontal="center"/>
    </xf>
    <xf numFmtId="165" fontId="14" fillId="2" borderId="15" xfId="0" applyNumberFormat="1" applyFont="1" applyFill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1" fillId="0" borderId="3" xfId="1" applyFont="1" applyBorder="1" applyAlignment="1">
      <alignment horizontal="center"/>
    </xf>
    <xf numFmtId="164" fontId="21" fillId="2" borderId="10" xfId="1" applyNumberFormat="1" applyFont="1" applyFill="1" applyBorder="1" applyAlignment="1">
      <alignment horizontal="center"/>
    </xf>
    <xf numFmtId="165" fontId="21" fillId="2" borderId="10" xfId="1" applyNumberFormat="1" applyFont="1" applyFill="1" applyBorder="1" applyAlignment="1">
      <alignment horizontal="center"/>
    </xf>
    <xf numFmtId="165" fontId="21" fillId="2" borderId="20" xfId="0" applyNumberFormat="1" applyFont="1" applyFill="1" applyBorder="1" applyAlignment="1">
      <alignment horizontal="center"/>
    </xf>
    <xf numFmtId="164" fontId="21" fillId="2" borderId="11" xfId="1" applyNumberFormat="1" applyFont="1" applyFill="1" applyBorder="1" applyAlignment="1">
      <alignment horizontal="center"/>
    </xf>
    <xf numFmtId="165" fontId="21" fillId="2" borderId="15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/>
    </xf>
    <xf numFmtId="164" fontId="23" fillId="0" borderId="8" xfId="1" applyNumberFormat="1" applyFont="1" applyFill="1" applyBorder="1" applyAlignment="1">
      <alignment horizontal="center"/>
    </xf>
    <xf numFmtId="165" fontId="23" fillId="0" borderId="8" xfId="1" applyNumberFormat="1" applyFont="1" applyFill="1" applyBorder="1" applyAlignment="1">
      <alignment horizontal="center"/>
    </xf>
    <xf numFmtId="165" fontId="23" fillId="0" borderId="19" xfId="1" applyNumberFormat="1" applyFont="1" applyFill="1" applyBorder="1" applyAlignment="1">
      <alignment horizontal="center"/>
    </xf>
    <xf numFmtId="164" fontId="23" fillId="0" borderId="9" xfId="1" applyNumberFormat="1" applyFont="1" applyFill="1" applyBorder="1" applyAlignment="1">
      <alignment horizontal="center"/>
    </xf>
    <xf numFmtId="165" fontId="23" fillId="0" borderId="23" xfId="1" applyNumberFormat="1" applyFont="1" applyFill="1" applyBorder="1" applyAlignment="1">
      <alignment horizontal="center"/>
    </xf>
    <xf numFmtId="165" fontId="23" fillId="0" borderId="14" xfId="1" applyNumberFormat="1" applyFont="1" applyFill="1" applyBorder="1" applyAlignment="1">
      <alignment horizontal="center"/>
    </xf>
    <xf numFmtId="164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165" fontId="22" fillId="0" borderId="20" xfId="0" applyNumberFormat="1" applyFont="1" applyFill="1" applyBorder="1" applyAlignment="1">
      <alignment horizontal="center"/>
    </xf>
    <xf numFmtId="164" fontId="22" fillId="0" borderId="11" xfId="0" applyNumberFormat="1" applyFont="1" applyFill="1" applyBorder="1" applyAlignment="1">
      <alignment horizontal="center"/>
    </xf>
    <xf numFmtId="165" fontId="22" fillId="0" borderId="15" xfId="0" applyNumberFormat="1" applyFont="1" applyFill="1" applyBorder="1" applyAlignment="1">
      <alignment horizontal="center"/>
    </xf>
    <xf numFmtId="165" fontId="22" fillId="0" borderId="21" xfId="0" applyNumberFormat="1" applyFont="1" applyFill="1" applyBorder="1" applyAlignment="1">
      <alignment horizontal="center"/>
    </xf>
    <xf numFmtId="165" fontId="22" fillId="0" borderId="6" xfId="0" applyNumberFormat="1" applyFont="1" applyFill="1" applyBorder="1" applyAlignment="1">
      <alignment horizontal="center"/>
    </xf>
    <xf numFmtId="164" fontId="23" fillId="0" borderId="10" xfId="0" applyNumberFormat="1" applyFont="1" applyFill="1" applyBorder="1" applyAlignment="1">
      <alignment horizontal="center"/>
    </xf>
    <xf numFmtId="165" fontId="23" fillId="0" borderId="10" xfId="0" applyNumberFormat="1" applyFont="1" applyFill="1" applyBorder="1" applyAlignment="1">
      <alignment horizontal="center"/>
    </xf>
    <xf numFmtId="165" fontId="23" fillId="0" borderId="20" xfId="0" applyNumberFormat="1" applyFont="1" applyFill="1" applyBorder="1" applyAlignment="1">
      <alignment horizontal="center"/>
    </xf>
    <xf numFmtId="164" fontId="23" fillId="0" borderId="11" xfId="0" applyNumberFormat="1" applyFont="1" applyFill="1" applyBorder="1" applyAlignment="1">
      <alignment horizontal="center"/>
    </xf>
    <xf numFmtId="165" fontId="23" fillId="0" borderId="15" xfId="0" applyNumberFormat="1" applyFont="1" applyFill="1" applyBorder="1" applyAlignment="1">
      <alignment horizontal="center"/>
    </xf>
    <xf numFmtId="164" fontId="23" fillId="0" borderId="10" xfId="1" applyNumberFormat="1" applyFont="1" applyFill="1" applyBorder="1" applyAlignment="1">
      <alignment horizontal="center"/>
    </xf>
    <xf numFmtId="165" fontId="23" fillId="0" borderId="10" xfId="1" applyNumberFormat="1" applyFont="1" applyFill="1" applyBorder="1" applyAlignment="1">
      <alignment horizontal="center"/>
    </xf>
    <xf numFmtId="164" fontId="23" fillId="0" borderId="11" xfId="1" applyNumberFormat="1" applyFont="1" applyFill="1" applyBorder="1" applyAlignment="1">
      <alignment horizontal="center"/>
    </xf>
    <xf numFmtId="164" fontId="22" fillId="0" borderId="10" xfId="1" applyNumberFormat="1" applyFont="1" applyFill="1" applyBorder="1" applyAlignment="1">
      <alignment horizontal="center"/>
    </xf>
    <xf numFmtId="165" fontId="22" fillId="0" borderId="10" xfId="1" applyNumberFormat="1" applyFont="1" applyFill="1" applyBorder="1" applyAlignment="1">
      <alignment horizontal="center"/>
    </xf>
    <xf numFmtId="164" fontId="22" fillId="0" borderId="11" xfId="1" applyNumberFormat="1" applyFont="1" applyFill="1" applyBorder="1" applyAlignment="1">
      <alignment horizontal="center"/>
    </xf>
    <xf numFmtId="164" fontId="22" fillId="0" borderId="10" xfId="0" applyNumberFormat="1" applyFont="1" applyFill="1" applyBorder="1"/>
    <xf numFmtId="165" fontId="22" fillId="0" borderId="21" xfId="0" applyNumberFormat="1" applyFont="1" applyFill="1" applyBorder="1"/>
    <xf numFmtId="165" fontId="22" fillId="0" borderId="6" xfId="0" applyNumberFormat="1" applyFont="1" applyFill="1" applyBorder="1"/>
    <xf numFmtId="164" fontId="22" fillId="0" borderId="12" xfId="0" applyNumberFormat="1" applyFont="1" applyFill="1" applyBorder="1" applyAlignment="1">
      <alignment horizontal="center"/>
    </xf>
    <xf numFmtId="165" fontId="22" fillId="0" borderId="22" xfId="0" applyNumberFormat="1" applyFont="1" applyFill="1" applyBorder="1" applyAlignment="1">
      <alignment horizontal="center"/>
    </xf>
    <xf numFmtId="165" fontId="22" fillId="0" borderId="7" xfId="0" applyNumberFormat="1" applyFont="1" applyFill="1" applyBorder="1" applyAlignment="1">
      <alignment horizontal="center"/>
    </xf>
    <xf numFmtId="165" fontId="22" fillId="0" borderId="18" xfId="0" applyNumberFormat="1" applyFont="1" applyFill="1" applyBorder="1" applyAlignment="1">
      <alignment horizontal="center"/>
    </xf>
    <xf numFmtId="164" fontId="22" fillId="0" borderId="13" xfId="0" applyNumberFormat="1" applyFont="1" applyFill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7" fillId="0" borderId="24" xfId="3" applyFont="1" applyBorder="1"/>
    <xf numFmtId="0" fontId="5" fillId="0" borderId="1" xfId="0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13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2" fillId="0" borderId="24" xfId="1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_ООО Тепловая компания (печора)" xfId="1"/>
    <cellStyle name="Обычный 5" xfId="2"/>
    <cellStyle name="Обычный_PP_PitWater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7"/>
  <sheetViews>
    <sheetView tabSelected="1" workbookViewId="0">
      <selection activeCell="I7" sqref="I7"/>
    </sheetView>
  </sheetViews>
  <sheetFormatPr defaultRowHeight="15.75" x14ac:dyDescent="0.25"/>
  <cols>
    <col min="1" max="1" width="45.7109375" style="13" customWidth="1"/>
    <col min="2" max="2" width="61.85546875" style="13" customWidth="1"/>
    <col min="3" max="3" width="7" style="13" customWidth="1"/>
    <col min="4" max="4" width="6.7109375" style="13" customWidth="1"/>
    <col min="5" max="16384" width="9.140625" style="13"/>
  </cols>
  <sheetData>
    <row r="1" spans="1:2" s="10" customFormat="1" ht="18.75" x14ac:dyDescent="0.3">
      <c r="A1" s="128" t="s">
        <v>23</v>
      </c>
      <c r="B1" s="128"/>
    </row>
    <row r="2" spans="1:2" s="10" customFormat="1" ht="35.25" customHeight="1" x14ac:dyDescent="0.3">
      <c r="A2" s="129" t="s">
        <v>74</v>
      </c>
      <c r="B2" s="129"/>
    </row>
    <row r="3" spans="1:2" s="10" customFormat="1" ht="19.5" customHeight="1" x14ac:dyDescent="0.3">
      <c r="A3" s="130"/>
      <c r="B3" s="131"/>
    </row>
    <row r="4" spans="1:2" s="10" customFormat="1" ht="18.75" customHeight="1" x14ac:dyDescent="0.3">
      <c r="A4" s="132" t="s">
        <v>14</v>
      </c>
      <c r="B4" s="132"/>
    </row>
    <row r="5" spans="1:2" ht="27" customHeight="1" x14ac:dyDescent="0.25">
      <c r="A5" s="11" t="s">
        <v>15</v>
      </c>
      <c r="B5" s="12" t="s">
        <v>16</v>
      </c>
    </row>
    <row r="6" spans="1:2" ht="36" customHeight="1" x14ac:dyDescent="0.25">
      <c r="A6" s="11" t="s">
        <v>17</v>
      </c>
      <c r="B6" s="14" t="s">
        <v>18</v>
      </c>
    </row>
    <row r="7" spans="1:2" ht="38.25" customHeight="1" x14ac:dyDescent="0.25">
      <c r="A7" s="11" t="s">
        <v>19</v>
      </c>
      <c r="B7" s="14" t="s">
        <v>20</v>
      </c>
    </row>
    <row r="8" spans="1:2" ht="27.75" customHeight="1" x14ac:dyDescent="0.25">
      <c r="A8" s="11" t="s">
        <v>21</v>
      </c>
      <c r="B8" s="12" t="s">
        <v>22</v>
      </c>
    </row>
    <row r="9" spans="1:2" s="17" customFormat="1" ht="21.75" customHeight="1" x14ac:dyDescent="0.25">
      <c r="A9" s="15"/>
      <c r="B9" s="16"/>
    </row>
    <row r="10" spans="1:2" ht="16.5" customHeight="1" x14ac:dyDescent="0.25"/>
    <row r="11" spans="1:2" x14ac:dyDescent="0.25">
      <c r="A11" s="126" t="s">
        <v>72</v>
      </c>
      <c r="B11" s="126"/>
    </row>
    <row r="12" spans="1:2" x14ac:dyDescent="0.25">
      <c r="A12" s="63" t="s">
        <v>68</v>
      </c>
      <c r="B12" s="63" t="s">
        <v>69</v>
      </c>
    </row>
    <row r="20" spans="1:3" x14ac:dyDescent="0.25">
      <c r="C20" s="18"/>
    </row>
    <row r="22" spans="1:3" x14ac:dyDescent="0.25">
      <c r="C22" s="19"/>
    </row>
    <row r="25" spans="1:3" s="17" customFormat="1" x14ac:dyDescent="0.25">
      <c r="A25" s="13"/>
      <c r="B25" s="13"/>
      <c r="C25" s="13"/>
    </row>
    <row r="26" spans="1:3" ht="15" customHeight="1" x14ac:dyDescent="0.25"/>
    <row r="27" spans="1:3" ht="31.5" customHeight="1" x14ac:dyDescent="0.25"/>
  </sheetData>
  <mergeCells count="4">
    <mergeCell ref="A1:B1"/>
    <mergeCell ref="A2:B2"/>
    <mergeCell ref="A3:B3"/>
    <mergeCell ref="A4:B4"/>
  </mergeCells>
  <phoneticPr fontId="6" type="noConversion"/>
  <printOptions horizontalCentered="1"/>
  <pageMargins left="1.1811023622047245" right="0.39370078740157483" top="0.39370078740157483" bottom="0.3937007874015748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Y3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P39" sqref="AO39:AP39"/>
    </sheetView>
  </sheetViews>
  <sheetFormatPr defaultRowHeight="15" x14ac:dyDescent="0.25"/>
  <cols>
    <col min="1" max="1" width="5.28515625" style="21" customWidth="1"/>
    <col min="2" max="2" width="33.42578125" style="21" customWidth="1"/>
    <col min="3" max="3" width="8.85546875" style="21" customWidth="1"/>
    <col min="4" max="4" width="11.85546875" style="21" hidden="1" customWidth="1"/>
    <col min="5" max="7" width="11.85546875" style="47" hidden="1" customWidth="1"/>
    <col min="8" max="8" width="11.85546875" style="21" hidden="1" customWidth="1"/>
    <col min="9" max="11" width="11.85546875" style="47" hidden="1" customWidth="1"/>
    <col min="12" max="12" width="11.85546875" style="21" hidden="1" customWidth="1"/>
    <col min="13" max="15" width="11.85546875" style="47" hidden="1" customWidth="1"/>
    <col min="16" max="16" width="11.85546875" style="21" hidden="1" customWidth="1"/>
    <col min="17" max="19" width="11.85546875" style="47" hidden="1" customWidth="1"/>
    <col min="20" max="20" width="11.85546875" style="21" hidden="1" customWidth="1"/>
    <col min="21" max="23" width="11.85546875" style="47" hidden="1" customWidth="1"/>
    <col min="24" max="24" width="11.85546875" style="21" hidden="1" customWidth="1"/>
    <col min="25" max="27" width="11.85546875" style="47" hidden="1" customWidth="1"/>
    <col min="28" max="28" width="11.85546875" style="21" hidden="1" customWidth="1"/>
    <col min="29" max="31" width="11.85546875" style="47" hidden="1" customWidth="1"/>
    <col min="32" max="32" width="11.85546875" style="21" hidden="1" customWidth="1"/>
    <col min="33" max="35" width="11.85546875" style="47" hidden="1" customWidth="1"/>
    <col min="36" max="36" width="11.85546875" style="21" hidden="1" customWidth="1"/>
    <col min="37" max="39" width="11.85546875" style="47" hidden="1" customWidth="1"/>
    <col min="40" max="40" width="11.85546875" style="21" customWidth="1"/>
    <col min="41" max="43" width="11.85546875" style="47" customWidth="1"/>
    <col min="44" max="44" width="11.85546875" style="21" customWidth="1"/>
    <col min="45" max="47" width="11.85546875" style="47" customWidth="1"/>
    <col min="48" max="48" width="11.85546875" style="21" customWidth="1"/>
    <col min="49" max="51" width="11.85546875" style="47" customWidth="1"/>
    <col min="52" max="16384" width="9.140625" style="21"/>
  </cols>
  <sheetData>
    <row r="1" spans="1:51" ht="19.5" customHeight="1" x14ac:dyDescent="0.25">
      <c r="A1" s="145" t="s">
        <v>24</v>
      </c>
      <c r="B1" s="145"/>
      <c r="C1" s="145"/>
      <c r="D1" s="20"/>
      <c r="E1" s="46"/>
      <c r="F1" s="46"/>
      <c r="G1" s="46"/>
      <c r="P1" s="20"/>
      <c r="Q1" s="46"/>
      <c r="R1" s="46"/>
      <c r="S1" s="46"/>
      <c r="AB1" s="20"/>
      <c r="AC1" s="46"/>
      <c r="AD1" s="46"/>
      <c r="AE1" s="46"/>
      <c r="AN1" s="20"/>
      <c r="AO1" s="46"/>
      <c r="AP1" s="46"/>
      <c r="AQ1" s="46"/>
    </row>
    <row r="2" spans="1:51" ht="18.75" customHeight="1" x14ac:dyDescent="0.25">
      <c r="A2" s="147" t="s">
        <v>25</v>
      </c>
      <c r="B2" s="147" t="s">
        <v>26</v>
      </c>
      <c r="C2" s="147" t="s">
        <v>7</v>
      </c>
      <c r="D2" s="150" t="s">
        <v>26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4" t="s">
        <v>26</v>
      </c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0" t="s">
        <v>26</v>
      </c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36" t="s">
        <v>26</v>
      </c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8"/>
    </row>
    <row r="3" spans="1:51" ht="15.75" customHeight="1" x14ac:dyDescent="0.25">
      <c r="A3" s="148"/>
      <c r="B3" s="148"/>
      <c r="C3" s="148"/>
      <c r="D3" s="146" t="s">
        <v>57</v>
      </c>
      <c r="E3" s="146"/>
      <c r="F3" s="146"/>
      <c r="G3" s="146"/>
      <c r="H3" s="146" t="s">
        <v>58</v>
      </c>
      <c r="I3" s="146"/>
      <c r="J3" s="146"/>
      <c r="K3" s="146"/>
      <c r="L3" s="146" t="s">
        <v>59</v>
      </c>
      <c r="M3" s="146"/>
      <c r="N3" s="146"/>
      <c r="O3" s="146"/>
      <c r="P3" s="155" t="s">
        <v>57</v>
      </c>
      <c r="Q3" s="155"/>
      <c r="R3" s="155"/>
      <c r="S3" s="155"/>
      <c r="T3" s="155" t="s">
        <v>58</v>
      </c>
      <c r="U3" s="155"/>
      <c r="V3" s="155"/>
      <c r="W3" s="155"/>
      <c r="X3" s="155" t="s">
        <v>59</v>
      </c>
      <c r="Y3" s="155"/>
      <c r="Z3" s="155"/>
      <c r="AA3" s="155"/>
      <c r="AB3" s="146" t="s">
        <v>57</v>
      </c>
      <c r="AC3" s="146"/>
      <c r="AD3" s="146"/>
      <c r="AE3" s="146"/>
      <c r="AF3" s="146" t="s">
        <v>58</v>
      </c>
      <c r="AG3" s="146"/>
      <c r="AH3" s="146"/>
      <c r="AI3" s="146"/>
      <c r="AJ3" s="146" t="s">
        <v>59</v>
      </c>
      <c r="AK3" s="146"/>
      <c r="AL3" s="146"/>
      <c r="AM3" s="146"/>
      <c r="AN3" s="139" t="s">
        <v>57</v>
      </c>
      <c r="AO3" s="140"/>
      <c r="AP3" s="140"/>
      <c r="AQ3" s="141"/>
      <c r="AR3" s="139" t="s">
        <v>58</v>
      </c>
      <c r="AS3" s="140"/>
      <c r="AT3" s="140"/>
      <c r="AU3" s="141"/>
      <c r="AV3" s="139" t="s">
        <v>59</v>
      </c>
      <c r="AW3" s="140"/>
      <c r="AX3" s="140"/>
      <c r="AY3" s="141"/>
    </row>
    <row r="4" spans="1:51" x14ac:dyDescent="0.25">
      <c r="A4" s="148"/>
      <c r="B4" s="148"/>
      <c r="C4" s="148"/>
      <c r="D4" s="142" t="s">
        <v>67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4"/>
      <c r="P4" s="142" t="s">
        <v>71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4"/>
      <c r="AB4" s="142" t="s">
        <v>70</v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4"/>
      <c r="AN4" s="171" t="s">
        <v>73</v>
      </c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3"/>
    </row>
    <row r="5" spans="1:51" s="1" customFormat="1" ht="18.75" customHeight="1" x14ac:dyDescent="0.25">
      <c r="A5" s="148"/>
      <c r="B5" s="148"/>
      <c r="C5" s="148"/>
      <c r="D5" s="53" t="s">
        <v>27</v>
      </c>
      <c r="E5" s="133" t="s">
        <v>28</v>
      </c>
      <c r="F5" s="134"/>
      <c r="G5" s="135"/>
      <c r="H5" s="53" t="s">
        <v>27</v>
      </c>
      <c r="I5" s="133" t="s">
        <v>28</v>
      </c>
      <c r="J5" s="134"/>
      <c r="K5" s="135"/>
      <c r="L5" s="53" t="s">
        <v>27</v>
      </c>
      <c r="M5" s="133" t="s">
        <v>28</v>
      </c>
      <c r="N5" s="134"/>
      <c r="O5" s="135"/>
      <c r="P5" s="127" t="s">
        <v>27</v>
      </c>
      <c r="Q5" s="151" t="s">
        <v>28</v>
      </c>
      <c r="R5" s="152"/>
      <c r="S5" s="153"/>
      <c r="T5" s="127" t="s">
        <v>27</v>
      </c>
      <c r="U5" s="151" t="s">
        <v>28</v>
      </c>
      <c r="V5" s="152"/>
      <c r="W5" s="153"/>
      <c r="X5" s="127" t="s">
        <v>27</v>
      </c>
      <c r="Y5" s="151" t="s">
        <v>28</v>
      </c>
      <c r="Z5" s="152"/>
      <c r="AA5" s="153"/>
      <c r="AB5" s="53" t="s">
        <v>27</v>
      </c>
      <c r="AC5" s="133" t="s">
        <v>28</v>
      </c>
      <c r="AD5" s="134"/>
      <c r="AE5" s="135"/>
      <c r="AF5" s="53" t="s">
        <v>27</v>
      </c>
      <c r="AG5" s="133" t="s">
        <v>28</v>
      </c>
      <c r="AH5" s="134"/>
      <c r="AI5" s="135"/>
      <c r="AJ5" s="53" t="s">
        <v>27</v>
      </c>
      <c r="AK5" s="133" t="s">
        <v>28</v>
      </c>
      <c r="AL5" s="134"/>
      <c r="AM5" s="135"/>
      <c r="AN5" s="53" t="s">
        <v>27</v>
      </c>
      <c r="AO5" s="133" t="s">
        <v>28</v>
      </c>
      <c r="AP5" s="134"/>
      <c r="AQ5" s="135"/>
      <c r="AR5" s="53" t="s">
        <v>27</v>
      </c>
      <c r="AS5" s="133" t="s">
        <v>28</v>
      </c>
      <c r="AT5" s="134"/>
      <c r="AU5" s="135"/>
      <c r="AV5" s="53" t="s">
        <v>27</v>
      </c>
      <c r="AW5" s="133" t="s">
        <v>28</v>
      </c>
      <c r="AX5" s="134"/>
      <c r="AY5" s="135"/>
    </row>
    <row r="6" spans="1:51" ht="18.75" customHeight="1" x14ac:dyDescent="0.25">
      <c r="A6" s="149"/>
      <c r="B6" s="149"/>
      <c r="C6" s="149"/>
      <c r="D6" s="53" t="s">
        <v>62</v>
      </c>
      <c r="E6" s="53" t="s">
        <v>60</v>
      </c>
      <c r="F6" s="53" t="s">
        <v>61</v>
      </c>
      <c r="G6" s="53" t="s">
        <v>62</v>
      </c>
      <c r="H6" s="53" t="s">
        <v>62</v>
      </c>
      <c r="I6" s="53" t="s">
        <v>60</v>
      </c>
      <c r="J6" s="53" t="s">
        <v>61</v>
      </c>
      <c r="K6" s="53" t="s">
        <v>62</v>
      </c>
      <c r="L6" s="53" t="s">
        <v>62</v>
      </c>
      <c r="M6" s="53" t="s">
        <v>60</v>
      </c>
      <c r="N6" s="53" t="s">
        <v>61</v>
      </c>
      <c r="O6" s="53" t="s">
        <v>62</v>
      </c>
      <c r="P6" s="91" t="s">
        <v>62</v>
      </c>
      <c r="Q6" s="91" t="s">
        <v>60</v>
      </c>
      <c r="R6" s="91" t="s">
        <v>61</v>
      </c>
      <c r="S6" s="91" t="s">
        <v>62</v>
      </c>
      <c r="T6" s="91" t="s">
        <v>62</v>
      </c>
      <c r="U6" s="91" t="s">
        <v>60</v>
      </c>
      <c r="V6" s="91" t="s">
        <v>61</v>
      </c>
      <c r="W6" s="91" t="s">
        <v>62</v>
      </c>
      <c r="X6" s="91" t="s">
        <v>62</v>
      </c>
      <c r="Y6" s="91" t="s">
        <v>60</v>
      </c>
      <c r="Z6" s="91" t="s">
        <v>61</v>
      </c>
      <c r="AA6" s="91" t="s">
        <v>62</v>
      </c>
      <c r="AB6" s="53" t="s">
        <v>62</v>
      </c>
      <c r="AC6" s="53" t="s">
        <v>60</v>
      </c>
      <c r="AD6" s="53" t="s">
        <v>61</v>
      </c>
      <c r="AE6" s="53" t="s">
        <v>62</v>
      </c>
      <c r="AF6" s="53" t="s">
        <v>62</v>
      </c>
      <c r="AG6" s="53" t="s">
        <v>60</v>
      </c>
      <c r="AH6" s="53" t="s">
        <v>61</v>
      </c>
      <c r="AI6" s="53" t="s">
        <v>62</v>
      </c>
      <c r="AJ6" s="53" t="s">
        <v>62</v>
      </c>
      <c r="AK6" s="53" t="s">
        <v>60</v>
      </c>
      <c r="AL6" s="53" t="s">
        <v>61</v>
      </c>
      <c r="AM6" s="53" t="s">
        <v>62</v>
      </c>
      <c r="AN6" s="53" t="s">
        <v>62</v>
      </c>
      <c r="AO6" s="53" t="s">
        <v>60</v>
      </c>
      <c r="AP6" s="53" t="s">
        <v>61</v>
      </c>
      <c r="AQ6" s="53" t="s">
        <v>62</v>
      </c>
      <c r="AR6" s="53" t="s">
        <v>62</v>
      </c>
      <c r="AS6" s="53" t="s">
        <v>60</v>
      </c>
      <c r="AT6" s="53" t="s">
        <v>61</v>
      </c>
      <c r="AU6" s="53" t="s">
        <v>62</v>
      </c>
      <c r="AV6" s="53" t="s">
        <v>62</v>
      </c>
      <c r="AW6" s="53" t="s">
        <v>60</v>
      </c>
      <c r="AX6" s="53" t="s">
        <v>61</v>
      </c>
      <c r="AY6" s="53" t="s">
        <v>62</v>
      </c>
    </row>
    <row r="7" spans="1:51" x14ac:dyDescent="0.25">
      <c r="A7" s="22">
        <v>1</v>
      </c>
      <c r="B7" s="22">
        <f>A7+1</f>
        <v>2</v>
      </c>
      <c r="C7" s="22">
        <f t="shared" ref="C7:O7" si="0">B7+1</f>
        <v>3</v>
      </c>
      <c r="D7" s="48">
        <f t="shared" si="0"/>
        <v>4</v>
      </c>
      <c r="E7" s="48">
        <f t="shared" si="0"/>
        <v>5</v>
      </c>
      <c r="F7" s="48">
        <f t="shared" si="0"/>
        <v>6</v>
      </c>
      <c r="G7" s="48">
        <f t="shared" si="0"/>
        <v>7</v>
      </c>
      <c r="H7" s="48">
        <f t="shared" si="0"/>
        <v>8</v>
      </c>
      <c r="I7" s="48">
        <f t="shared" si="0"/>
        <v>9</v>
      </c>
      <c r="J7" s="48">
        <f t="shared" si="0"/>
        <v>10</v>
      </c>
      <c r="K7" s="48">
        <f t="shared" si="0"/>
        <v>11</v>
      </c>
      <c r="L7" s="48">
        <f t="shared" si="0"/>
        <v>12</v>
      </c>
      <c r="M7" s="48">
        <f t="shared" si="0"/>
        <v>13</v>
      </c>
      <c r="N7" s="48">
        <f t="shared" si="0"/>
        <v>14</v>
      </c>
      <c r="O7" s="48">
        <f t="shared" si="0"/>
        <v>15</v>
      </c>
      <c r="P7" s="92">
        <v>4</v>
      </c>
      <c r="Q7" s="92">
        <f t="shared" ref="Q7:AA7" si="1">P7+1</f>
        <v>5</v>
      </c>
      <c r="R7" s="92">
        <f t="shared" si="1"/>
        <v>6</v>
      </c>
      <c r="S7" s="92">
        <f t="shared" si="1"/>
        <v>7</v>
      </c>
      <c r="T7" s="92">
        <f t="shared" si="1"/>
        <v>8</v>
      </c>
      <c r="U7" s="92">
        <f t="shared" si="1"/>
        <v>9</v>
      </c>
      <c r="V7" s="92">
        <f t="shared" si="1"/>
        <v>10</v>
      </c>
      <c r="W7" s="92">
        <f t="shared" si="1"/>
        <v>11</v>
      </c>
      <c r="X7" s="92">
        <f t="shared" si="1"/>
        <v>12</v>
      </c>
      <c r="Y7" s="92">
        <f t="shared" si="1"/>
        <v>13</v>
      </c>
      <c r="Z7" s="92">
        <f t="shared" si="1"/>
        <v>14</v>
      </c>
      <c r="AA7" s="92">
        <f t="shared" si="1"/>
        <v>15</v>
      </c>
      <c r="AB7" s="48">
        <v>4</v>
      </c>
      <c r="AC7" s="48">
        <f t="shared" ref="AC7" si="2">AB7+1</f>
        <v>5</v>
      </c>
      <c r="AD7" s="48">
        <f t="shared" ref="AD7" si="3">AC7+1</f>
        <v>6</v>
      </c>
      <c r="AE7" s="48">
        <f t="shared" ref="AE7" si="4">AD7+1</f>
        <v>7</v>
      </c>
      <c r="AF7" s="48">
        <f t="shared" ref="AF7" si="5">AE7+1</f>
        <v>8</v>
      </c>
      <c r="AG7" s="48">
        <f t="shared" ref="AG7" si="6">AF7+1</f>
        <v>9</v>
      </c>
      <c r="AH7" s="48">
        <f t="shared" ref="AH7" si="7">AG7+1</f>
        <v>10</v>
      </c>
      <c r="AI7" s="48">
        <f t="shared" ref="AI7" si="8">AH7+1</f>
        <v>11</v>
      </c>
      <c r="AJ7" s="48">
        <f t="shared" ref="AJ7" si="9">AI7+1</f>
        <v>12</v>
      </c>
      <c r="AK7" s="48">
        <f t="shared" ref="AK7" si="10">AJ7+1</f>
        <v>13</v>
      </c>
      <c r="AL7" s="48">
        <f t="shared" ref="AL7" si="11">AK7+1</f>
        <v>14</v>
      </c>
      <c r="AM7" s="48">
        <f t="shared" ref="AM7" si="12">AL7+1</f>
        <v>15</v>
      </c>
      <c r="AN7" s="48">
        <v>4</v>
      </c>
      <c r="AO7" s="48">
        <f t="shared" ref="AO7" si="13">AN7+1</f>
        <v>5</v>
      </c>
      <c r="AP7" s="48">
        <f t="shared" ref="AP7" si="14">AO7+1</f>
        <v>6</v>
      </c>
      <c r="AQ7" s="48">
        <f t="shared" ref="AQ7" si="15">AP7+1</f>
        <v>7</v>
      </c>
      <c r="AR7" s="48">
        <f t="shared" ref="AR7" si="16">AQ7+1</f>
        <v>8</v>
      </c>
      <c r="AS7" s="48">
        <f t="shared" ref="AS7" si="17">AR7+1</f>
        <v>9</v>
      </c>
      <c r="AT7" s="48">
        <f t="shared" ref="AT7" si="18">AS7+1</f>
        <v>10</v>
      </c>
      <c r="AU7" s="48">
        <f t="shared" ref="AU7" si="19">AT7+1</f>
        <v>11</v>
      </c>
      <c r="AV7" s="48">
        <f t="shared" ref="AV7" si="20">AU7+1</f>
        <v>12</v>
      </c>
      <c r="AW7" s="48">
        <f t="shared" ref="AW7" si="21">AV7+1</f>
        <v>13</v>
      </c>
      <c r="AX7" s="48">
        <f t="shared" ref="AX7" si="22">AW7+1</f>
        <v>14</v>
      </c>
      <c r="AY7" s="48">
        <f t="shared" ref="AY7" si="23">AX7+1</f>
        <v>15</v>
      </c>
    </row>
    <row r="8" spans="1:51" x14ac:dyDescent="0.25">
      <c r="A8" s="23" t="s">
        <v>1</v>
      </c>
      <c r="B8" s="30" t="s">
        <v>29</v>
      </c>
      <c r="C8" s="23" t="s">
        <v>4</v>
      </c>
      <c r="D8" s="49">
        <f>D9+D12</f>
        <v>54.814</v>
      </c>
      <c r="E8" s="64">
        <f>E9+E12</f>
        <v>42.7</v>
      </c>
      <c r="F8" s="64">
        <f>F9+F12</f>
        <v>64.5</v>
      </c>
      <c r="G8" s="65">
        <f>E8+F8</f>
        <v>107.2</v>
      </c>
      <c r="H8" s="50">
        <f>H9+H12</f>
        <v>194.71699999999998</v>
      </c>
      <c r="I8" s="78">
        <f>I9+I12</f>
        <v>98.93</v>
      </c>
      <c r="J8" s="78">
        <f>J9+J12</f>
        <v>98.72</v>
      </c>
      <c r="K8" s="79">
        <f>I8+J8</f>
        <v>197.65</v>
      </c>
      <c r="L8" s="50">
        <f>L9+L12</f>
        <v>501.93400000000003</v>
      </c>
      <c r="M8" s="78">
        <f>M9+M12</f>
        <v>202</v>
      </c>
      <c r="N8" s="78">
        <f>N9+N12</f>
        <v>285</v>
      </c>
      <c r="O8" s="79">
        <f>M8+N8</f>
        <v>487</v>
      </c>
      <c r="P8" s="93">
        <v>77.28</v>
      </c>
      <c r="Q8" s="94">
        <v>68.5</v>
      </c>
      <c r="R8" s="94">
        <v>39.180000000000007</v>
      </c>
      <c r="S8" s="95">
        <v>107.68</v>
      </c>
      <c r="T8" s="96">
        <v>191.988</v>
      </c>
      <c r="U8" s="97">
        <v>105.15</v>
      </c>
      <c r="V8" s="97">
        <v>111.44999999999996</v>
      </c>
      <c r="W8" s="98">
        <v>216.59999999999997</v>
      </c>
      <c r="X8" s="96">
        <v>480.83299999999997</v>
      </c>
      <c r="Y8" s="97">
        <v>216</v>
      </c>
      <c r="Z8" s="97">
        <v>170</v>
      </c>
      <c r="AA8" s="98">
        <v>386</v>
      </c>
      <c r="AB8" s="49">
        <f>AB9+AB12</f>
        <v>101.85</v>
      </c>
      <c r="AC8" s="64">
        <f>AC9+AC12</f>
        <v>0</v>
      </c>
      <c r="AD8" s="64">
        <f>AD9+AD12</f>
        <v>0</v>
      </c>
      <c r="AE8" s="65">
        <f>AC8+AD8</f>
        <v>0</v>
      </c>
      <c r="AF8" s="50">
        <f>AF9+AF12</f>
        <v>189.51799999999997</v>
      </c>
      <c r="AG8" s="78">
        <f>AG9+AG12</f>
        <v>0</v>
      </c>
      <c r="AH8" s="78">
        <f>AH9+AH12</f>
        <v>0</v>
      </c>
      <c r="AI8" s="79">
        <f>AG8+AH8</f>
        <v>0</v>
      </c>
      <c r="AJ8" s="50">
        <f>AJ9+AJ12</f>
        <v>463</v>
      </c>
      <c r="AK8" s="78">
        <f>AK9+AK12</f>
        <v>0</v>
      </c>
      <c r="AL8" s="78">
        <f>AL9+AL12</f>
        <v>0</v>
      </c>
      <c r="AM8" s="79">
        <f>AK8+AL8</f>
        <v>0</v>
      </c>
      <c r="AN8" s="49">
        <f>AN9+AN12</f>
        <v>110.027</v>
      </c>
      <c r="AO8" s="64">
        <f>AO9+AO12</f>
        <v>50.05</v>
      </c>
      <c r="AP8" s="64">
        <f>AP9+AP12</f>
        <v>54.100000000000009</v>
      </c>
      <c r="AQ8" s="65">
        <f>AO8+AP8</f>
        <v>104.15</v>
      </c>
      <c r="AR8" s="50">
        <f>AR9+AR12</f>
        <v>206.75299999999999</v>
      </c>
      <c r="AS8" s="78">
        <f>AS9+AS12</f>
        <v>114.72999999999999</v>
      </c>
      <c r="AT8" s="78">
        <f>AT9+AT12</f>
        <v>108.43</v>
      </c>
      <c r="AU8" s="79">
        <f>AS8+AT8</f>
        <v>223.16</v>
      </c>
      <c r="AV8" s="50">
        <f>AV9+AV12</f>
        <v>448.16699999999997</v>
      </c>
      <c r="AW8" s="78">
        <f>AW9+AW12</f>
        <v>210.5</v>
      </c>
      <c r="AX8" s="78">
        <f>AX9+AX12</f>
        <v>139</v>
      </c>
      <c r="AY8" s="79">
        <f>AW8+AX8</f>
        <v>349.5</v>
      </c>
    </row>
    <row r="9" spans="1:51" ht="30" x14ac:dyDescent="0.25">
      <c r="A9" s="24" t="s">
        <v>30</v>
      </c>
      <c r="B9" s="31" t="s">
        <v>31</v>
      </c>
      <c r="C9" s="41" t="s">
        <v>4</v>
      </c>
      <c r="D9" s="54">
        <f>D10+D11</f>
        <v>0</v>
      </c>
      <c r="E9" s="66">
        <f>E10+E11</f>
        <v>0</v>
      </c>
      <c r="F9" s="66">
        <f>F10+F11</f>
        <v>0</v>
      </c>
      <c r="G9" s="67">
        <f>E9+F9</f>
        <v>0</v>
      </c>
      <c r="H9" s="55">
        <f>H10+H11</f>
        <v>194.71699999999998</v>
      </c>
      <c r="I9" s="66">
        <f>I10+I11</f>
        <v>98.93</v>
      </c>
      <c r="J9" s="66">
        <f>J10+J11</f>
        <v>98.72</v>
      </c>
      <c r="K9" s="80">
        <f>I9+J9</f>
        <v>197.65</v>
      </c>
      <c r="L9" s="55">
        <f>L10+L11</f>
        <v>501.93400000000003</v>
      </c>
      <c r="M9" s="66">
        <f>M10+M11</f>
        <v>202</v>
      </c>
      <c r="N9" s="66">
        <f>N10+N11</f>
        <v>285</v>
      </c>
      <c r="O9" s="80">
        <f>M9+N9</f>
        <v>487</v>
      </c>
      <c r="P9" s="99">
        <v>0</v>
      </c>
      <c r="Q9" s="100">
        <v>0</v>
      </c>
      <c r="R9" s="100">
        <v>0</v>
      </c>
      <c r="S9" s="101">
        <v>0</v>
      </c>
      <c r="T9" s="102">
        <v>191.988</v>
      </c>
      <c r="U9" s="100">
        <v>105.15</v>
      </c>
      <c r="V9" s="100">
        <v>111.44999999999996</v>
      </c>
      <c r="W9" s="103">
        <v>216.59999999999997</v>
      </c>
      <c r="X9" s="102">
        <v>480.83299999999997</v>
      </c>
      <c r="Y9" s="100">
        <v>216</v>
      </c>
      <c r="Z9" s="100">
        <v>170</v>
      </c>
      <c r="AA9" s="103">
        <v>386</v>
      </c>
      <c r="AB9" s="54">
        <f>AB10+AB11</f>
        <v>0</v>
      </c>
      <c r="AC9" s="66">
        <f>AC10+AC11</f>
        <v>0</v>
      </c>
      <c r="AD9" s="66">
        <f>AD10+AD11</f>
        <v>0</v>
      </c>
      <c r="AE9" s="67">
        <f>AC9+AD9</f>
        <v>0</v>
      </c>
      <c r="AF9" s="55">
        <f>AF10+AF11</f>
        <v>0</v>
      </c>
      <c r="AG9" s="66">
        <f>AG10+AG11</f>
        <v>0</v>
      </c>
      <c r="AH9" s="66">
        <f>AH10+AH11</f>
        <v>0</v>
      </c>
      <c r="AI9" s="80">
        <f>AG9+AH9</f>
        <v>0</v>
      </c>
      <c r="AJ9" s="55">
        <f>AJ10+AJ11</f>
        <v>463</v>
      </c>
      <c r="AK9" s="66">
        <f>AK10+AK11</f>
        <v>0</v>
      </c>
      <c r="AL9" s="66">
        <f>AL10+AL11</f>
        <v>0</v>
      </c>
      <c r="AM9" s="80">
        <f>AK9+AL9</f>
        <v>0</v>
      </c>
      <c r="AN9" s="54">
        <f>AN10+AN11</f>
        <v>0</v>
      </c>
      <c r="AO9" s="66">
        <f>AO10+AO11</f>
        <v>0</v>
      </c>
      <c r="AP9" s="66">
        <f>AP10+AP11</f>
        <v>0</v>
      </c>
      <c r="AQ9" s="67">
        <f>AO9+AP9</f>
        <v>0</v>
      </c>
      <c r="AR9" s="55">
        <f>AR10+AR11</f>
        <v>0</v>
      </c>
      <c r="AS9" s="66">
        <f>AS10+AS11</f>
        <v>0</v>
      </c>
      <c r="AT9" s="66">
        <f>AT10+AT11</f>
        <v>0</v>
      </c>
      <c r="AU9" s="80">
        <f>AS9+AT9</f>
        <v>0</v>
      </c>
      <c r="AV9" s="55">
        <f>AV10+AV11</f>
        <v>448.16699999999997</v>
      </c>
      <c r="AW9" s="66">
        <f>AW10+AW11</f>
        <v>210.5</v>
      </c>
      <c r="AX9" s="66">
        <f>AX10+AX11</f>
        <v>139</v>
      </c>
      <c r="AY9" s="80">
        <f>AW9+AX9</f>
        <v>349.5</v>
      </c>
    </row>
    <row r="10" spans="1:51" x14ac:dyDescent="0.25">
      <c r="A10" s="25"/>
      <c r="B10" s="32" t="s">
        <v>32</v>
      </c>
      <c r="C10" s="42" t="s">
        <v>4</v>
      </c>
      <c r="D10" s="54"/>
      <c r="E10" s="68"/>
      <c r="F10" s="69"/>
      <c r="G10" s="67">
        <f t="shared" ref="G10:G32" si="24">E10+F10</f>
        <v>0</v>
      </c>
      <c r="H10" s="55"/>
      <c r="I10" s="68"/>
      <c r="J10" s="69"/>
      <c r="K10" s="80">
        <f t="shared" ref="K10:K32" si="25">I10+J10</f>
        <v>0</v>
      </c>
      <c r="L10" s="55"/>
      <c r="M10" s="68"/>
      <c r="N10" s="69"/>
      <c r="O10" s="80">
        <f t="shared" ref="O10:O32" si="26">M10+N10</f>
        <v>0</v>
      </c>
      <c r="P10" s="99"/>
      <c r="Q10" s="104"/>
      <c r="R10" s="105"/>
      <c r="S10" s="101">
        <v>0</v>
      </c>
      <c r="T10" s="102"/>
      <c r="U10" s="104"/>
      <c r="V10" s="105"/>
      <c r="W10" s="103">
        <v>0</v>
      </c>
      <c r="X10" s="102"/>
      <c r="Y10" s="104"/>
      <c r="Z10" s="105"/>
      <c r="AA10" s="103">
        <v>0</v>
      </c>
      <c r="AB10" s="54"/>
      <c r="AC10" s="68"/>
      <c r="AD10" s="69"/>
      <c r="AE10" s="67">
        <f t="shared" ref="AE10:AE11" si="27">AC10+AD10</f>
        <v>0</v>
      </c>
      <c r="AF10" s="55"/>
      <c r="AG10" s="68"/>
      <c r="AH10" s="69"/>
      <c r="AI10" s="80">
        <f t="shared" ref="AI10" si="28">AG10+AH10</f>
        <v>0</v>
      </c>
      <c r="AJ10" s="55"/>
      <c r="AK10" s="68"/>
      <c r="AL10" s="69"/>
      <c r="AM10" s="80">
        <f t="shared" ref="AM10" si="29">AK10+AL10</f>
        <v>0</v>
      </c>
      <c r="AN10" s="54"/>
      <c r="AO10" s="68"/>
      <c r="AP10" s="69"/>
      <c r="AQ10" s="67"/>
      <c r="AR10" s="55"/>
      <c r="AS10" s="68"/>
      <c r="AT10" s="69"/>
      <c r="AU10" s="80"/>
      <c r="AV10" s="55"/>
      <c r="AW10" s="68"/>
      <c r="AX10" s="69"/>
      <c r="AY10" s="80"/>
    </row>
    <row r="11" spans="1:51" x14ac:dyDescent="0.25">
      <c r="A11" s="25"/>
      <c r="B11" s="32" t="s">
        <v>33</v>
      </c>
      <c r="C11" s="42" t="s">
        <v>4</v>
      </c>
      <c r="D11" s="54"/>
      <c r="E11" s="68"/>
      <c r="F11" s="69"/>
      <c r="G11" s="67">
        <f t="shared" si="24"/>
        <v>0</v>
      </c>
      <c r="H11" s="55">
        <v>194.71699999999998</v>
      </c>
      <c r="I11" s="68">
        <v>98.93</v>
      </c>
      <c r="J11" s="69">
        <f>197.65-I11</f>
        <v>98.72</v>
      </c>
      <c r="K11" s="80">
        <f>I11+J11</f>
        <v>197.65</v>
      </c>
      <c r="L11" s="55">
        <v>501.93400000000003</v>
      </c>
      <c r="M11" s="68">
        <v>202</v>
      </c>
      <c r="N11" s="69">
        <f>487-M11</f>
        <v>285</v>
      </c>
      <c r="O11" s="80">
        <f>M11+N11</f>
        <v>487</v>
      </c>
      <c r="P11" s="99"/>
      <c r="Q11" s="104"/>
      <c r="R11" s="105"/>
      <c r="S11" s="101">
        <v>0</v>
      </c>
      <c r="T11" s="102">
        <v>191.988</v>
      </c>
      <c r="U11" s="104">
        <v>105.15</v>
      </c>
      <c r="V11" s="105">
        <v>111.44999999999996</v>
      </c>
      <c r="W11" s="103">
        <v>216.59999999999997</v>
      </c>
      <c r="X11" s="102">
        <v>480.83299999999997</v>
      </c>
      <c r="Y11" s="104">
        <v>216</v>
      </c>
      <c r="Z11" s="105">
        <v>170</v>
      </c>
      <c r="AA11" s="103">
        <v>386</v>
      </c>
      <c r="AB11" s="54"/>
      <c r="AC11" s="68"/>
      <c r="AD11" s="69"/>
      <c r="AE11" s="67">
        <f t="shared" si="27"/>
        <v>0</v>
      </c>
      <c r="AF11" s="55"/>
      <c r="AG11" s="68"/>
      <c r="AH11" s="69"/>
      <c r="AI11" s="80">
        <f>AG11+AH11</f>
        <v>0</v>
      </c>
      <c r="AJ11" s="55">
        <v>463</v>
      </c>
      <c r="AK11" s="68"/>
      <c r="AL11" s="69"/>
      <c r="AM11" s="80">
        <f>AK11+AL11</f>
        <v>0</v>
      </c>
      <c r="AN11" s="54"/>
      <c r="AO11" s="68"/>
      <c r="AP11" s="69"/>
      <c r="AQ11" s="67"/>
      <c r="AR11" s="55"/>
      <c r="AS11" s="68"/>
      <c r="AT11" s="69"/>
      <c r="AU11" s="80"/>
      <c r="AV11" s="55">
        <v>448.16699999999997</v>
      </c>
      <c r="AW11" s="68">
        <v>210.5</v>
      </c>
      <c r="AX11" s="69">
        <v>139</v>
      </c>
      <c r="AY11" s="80">
        <f>AW11+AX11</f>
        <v>349.5</v>
      </c>
    </row>
    <row r="12" spans="1:51" x14ac:dyDescent="0.25">
      <c r="A12" s="24" t="s">
        <v>34</v>
      </c>
      <c r="B12" s="31" t="s">
        <v>35</v>
      </c>
      <c r="C12" s="41" t="s">
        <v>4</v>
      </c>
      <c r="D12" s="54">
        <v>54.814</v>
      </c>
      <c r="E12" s="68">
        <v>42.7</v>
      </c>
      <c r="F12" s="69">
        <f>107.2-E12</f>
        <v>64.5</v>
      </c>
      <c r="G12" s="67">
        <f>E12+F12</f>
        <v>107.2</v>
      </c>
      <c r="H12" s="55"/>
      <c r="I12" s="68"/>
      <c r="J12" s="69"/>
      <c r="K12" s="80">
        <f t="shared" si="25"/>
        <v>0</v>
      </c>
      <c r="L12" s="55"/>
      <c r="M12" s="68"/>
      <c r="N12" s="69"/>
      <c r="O12" s="80">
        <f t="shared" si="26"/>
        <v>0</v>
      </c>
      <c r="P12" s="99">
        <v>77.28</v>
      </c>
      <c r="Q12" s="104">
        <v>68.5</v>
      </c>
      <c r="R12" s="105">
        <v>39.180000000000007</v>
      </c>
      <c r="S12" s="101">
        <v>107.68</v>
      </c>
      <c r="T12" s="102"/>
      <c r="U12" s="104"/>
      <c r="V12" s="105"/>
      <c r="W12" s="103">
        <v>0</v>
      </c>
      <c r="X12" s="102"/>
      <c r="Y12" s="104"/>
      <c r="Z12" s="105"/>
      <c r="AA12" s="103">
        <v>0</v>
      </c>
      <c r="AB12" s="54">
        <v>101.85</v>
      </c>
      <c r="AC12" s="68"/>
      <c r="AD12" s="69"/>
      <c r="AE12" s="67">
        <f>AC12+AD12</f>
        <v>0</v>
      </c>
      <c r="AF12" s="55">
        <v>189.51799999999997</v>
      </c>
      <c r="AG12" s="68"/>
      <c r="AH12" s="69"/>
      <c r="AI12" s="80">
        <f t="shared" ref="AI12:AI32" si="30">AG12+AH12</f>
        <v>0</v>
      </c>
      <c r="AJ12" s="55"/>
      <c r="AK12" s="68"/>
      <c r="AL12" s="69"/>
      <c r="AM12" s="80">
        <f t="shared" ref="AM12:AM32" si="31">AK12+AL12</f>
        <v>0</v>
      </c>
      <c r="AN12" s="54">
        <v>110.027</v>
      </c>
      <c r="AO12" s="68">
        <v>50.05</v>
      </c>
      <c r="AP12" s="69">
        <v>54.100000000000009</v>
      </c>
      <c r="AQ12" s="67">
        <f>AO12+AP12</f>
        <v>104.15</v>
      </c>
      <c r="AR12" s="55">
        <v>206.75299999999999</v>
      </c>
      <c r="AS12" s="68">
        <v>114.72999999999999</v>
      </c>
      <c r="AT12" s="69">
        <v>108.43</v>
      </c>
      <c r="AU12" s="80">
        <f t="shared" ref="AU12:AU32" si="32">AS12+AT12</f>
        <v>223.16</v>
      </c>
      <c r="AV12" s="55"/>
      <c r="AW12" s="68"/>
      <c r="AX12" s="69"/>
      <c r="AY12" s="80"/>
    </row>
    <row r="13" spans="1:51" x14ac:dyDescent="0.25">
      <c r="A13" s="24" t="s">
        <v>2</v>
      </c>
      <c r="B13" s="31" t="s">
        <v>36</v>
      </c>
      <c r="C13" s="41" t="s">
        <v>4</v>
      </c>
      <c r="D13" s="54"/>
      <c r="E13" s="68"/>
      <c r="F13" s="69"/>
      <c r="G13" s="67">
        <f t="shared" si="24"/>
        <v>0</v>
      </c>
      <c r="H13" s="55"/>
      <c r="I13" s="68"/>
      <c r="J13" s="69"/>
      <c r="K13" s="80">
        <f t="shared" si="25"/>
        <v>0</v>
      </c>
      <c r="L13" s="55"/>
      <c r="M13" s="68"/>
      <c r="N13" s="69"/>
      <c r="O13" s="80">
        <f t="shared" si="26"/>
        <v>0</v>
      </c>
      <c r="P13" s="99"/>
      <c r="Q13" s="104"/>
      <c r="R13" s="105"/>
      <c r="S13" s="101">
        <v>0</v>
      </c>
      <c r="T13" s="102"/>
      <c r="U13" s="104"/>
      <c r="V13" s="105"/>
      <c r="W13" s="103">
        <v>0</v>
      </c>
      <c r="X13" s="102"/>
      <c r="Y13" s="104"/>
      <c r="Z13" s="105"/>
      <c r="AA13" s="103">
        <v>0</v>
      </c>
      <c r="AB13" s="54"/>
      <c r="AC13" s="68"/>
      <c r="AD13" s="69"/>
      <c r="AE13" s="67">
        <f t="shared" ref="AE13:AE17" si="33">AC13+AD13</f>
        <v>0</v>
      </c>
      <c r="AF13" s="55"/>
      <c r="AG13" s="68"/>
      <c r="AH13" s="69"/>
      <c r="AI13" s="80">
        <f t="shared" si="30"/>
        <v>0</v>
      </c>
      <c r="AJ13" s="55"/>
      <c r="AK13" s="68"/>
      <c r="AL13" s="69"/>
      <c r="AM13" s="80">
        <f t="shared" si="31"/>
        <v>0</v>
      </c>
      <c r="AN13" s="54"/>
      <c r="AO13" s="68"/>
      <c r="AP13" s="69"/>
      <c r="AQ13" s="67"/>
      <c r="AR13" s="55"/>
      <c r="AS13" s="68"/>
      <c r="AT13" s="69"/>
      <c r="AU13" s="80"/>
      <c r="AV13" s="55"/>
      <c r="AW13" s="68"/>
      <c r="AX13" s="69"/>
      <c r="AY13" s="80"/>
    </row>
    <row r="14" spans="1:51" ht="29.25" x14ac:dyDescent="0.25">
      <c r="A14" s="26" t="s">
        <v>0</v>
      </c>
      <c r="B14" s="33" t="s">
        <v>37</v>
      </c>
      <c r="C14" s="43" t="s">
        <v>4</v>
      </c>
      <c r="D14" s="56">
        <f>D15+D16+D17</f>
        <v>0</v>
      </c>
      <c r="E14" s="70">
        <f>E15+E16+E17</f>
        <v>0</v>
      </c>
      <c r="F14" s="70">
        <f>F15+F16+F17</f>
        <v>0</v>
      </c>
      <c r="G14" s="71">
        <f t="shared" si="24"/>
        <v>0</v>
      </c>
      <c r="H14" s="57">
        <f>H15+H16+H17</f>
        <v>4.3170000000000002</v>
      </c>
      <c r="I14" s="70">
        <f>I15+I16+I17</f>
        <v>4.01</v>
      </c>
      <c r="J14" s="70">
        <f>J15+J16+J17</f>
        <v>1.54</v>
      </c>
      <c r="K14" s="81">
        <f t="shared" si="25"/>
        <v>5.55</v>
      </c>
      <c r="L14" s="57">
        <f>L15+L16+L17</f>
        <v>24.667000000000002</v>
      </c>
      <c r="M14" s="70">
        <f>M15+M16+M17</f>
        <v>12</v>
      </c>
      <c r="N14" s="70">
        <f>N15+N16+N17</f>
        <v>12</v>
      </c>
      <c r="O14" s="81">
        <f t="shared" si="26"/>
        <v>24</v>
      </c>
      <c r="P14" s="106">
        <v>1.333</v>
      </c>
      <c r="Q14" s="107">
        <v>0</v>
      </c>
      <c r="R14" s="107">
        <v>0</v>
      </c>
      <c r="S14" s="108">
        <v>0</v>
      </c>
      <c r="T14" s="109">
        <v>5.75</v>
      </c>
      <c r="U14" s="107">
        <v>5.03</v>
      </c>
      <c r="V14" s="107">
        <v>3.1000000000000005</v>
      </c>
      <c r="W14" s="110">
        <v>8.1300000000000008</v>
      </c>
      <c r="X14" s="109">
        <v>24</v>
      </c>
      <c r="Y14" s="107">
        <v>12</v>
      </c>
      <c r="Z14" s="107">
        <v>12</v>
      </c>
      <c r="AA14" s="110">
        <v>24</v>
      </c>
      <c r="AB14" s="56">
        <f>AB15+AB16+AB17</f>
        <v>1.333</v>
      </c>
      <c r="AC14" s="70">
        <f>AC15+AC16+AC17</f>
        <v>0</v>
      </c>
      <c r="AD14" s="70">
        <f>AD15+AD16+AD17</f>
        <v>0</v>
      </c>
      <c r="AE14" s="71">
        <f t="shared" si="33"/>
        <v>0</v>
      </c>
      <c r="AF14" s="57">
        <f>AF15+AF16+AF17</f>
        <v>5.28</v>
      </c>
      <c r="AG14" s="70">
        <f>AG15+AG16+AG17</f>
        <v>0</v>
      </c>
      <c r="AH14" s="70">
        <f>AH15+AH16+AH17</f>
        <v>0</v>
      </c>
      <c r="AI14" s="81">
        <f t="shared" si="30"/>
        <v>0</v>
      </c>
      <c r="AJ14" s="57">
        <f>AJ15+AJ16+AJ17</f>
        <v>24</v>
      </c>
      <c r="AK14" s="70">
        <f>AK15+AK16+AK17</f>
        <v>0</v>
      </c>
      <c r="AL14" s="70">
        <f>AL15+AL16+AL17</f>
        <v>0</v>
      </c>
      <c r="AM14" s="81">
        <f t="shared" si="31"/>
        <v>0</v>
      </c>
      <c r="AN14" s="56">
        <f>AN15+AN16+AN17</f>
        <v>0</v>
      </c>
      <c r="AO14" s="70">
        <f>AO15+AO16+AO17</f>
        <v>0</v>
      </c>
      <c r="AP14" s="70">
        <f>AP15+AP16+AP17</f>
        <v>0</v>
      </c>
      <c r="AQ14" s="71">
        <f t="shared" ref="AQ13:AQ17" si="34">AO14+AP14</f>
        <v>0</v>
      </c>
      <c r="AR14" s="57">
        <f>AR15+AR16+AR17</f>
        <v>6.35</v>
      </c>
      <c r="AS14" s="70">
        <f>AS15+AS16+AS17</f>
        <v>1.28</v>
      </c>
      <c r="AT14" s="70">
        <f>AT15+AT16+AT17</f>
        <v>1.57</v>
      </c>
      <c r="AU14" s="81">
        <f t="shared" si="32"/>
        <v>2.85</v>
      </c>
      <c r="AV14" s="57">
        <f>AV15+AV16+AV17</f>
        <v>24</v>
      </c>
      <c r="AW14" s="70">
        <f>AW15+AW16+AW17</f>
        <v>0</v>
      </c>
      <c r="AX14" s="70">
        <f>AX15+AX16+AX17</f>
        <v>0</v>
      </c>
      <c r="AY14" s="81">
        <f t="shared" ref="AY12:AY32" si="35">AW14+AX14</f>
        <v>0</v>
      </c>
    </row>
    <row r="15" spans="1:51" x14ac:dyDescent="0.25">
      <c r="A15" s="24" t="s">
        <v>38</v>
      </c>
      <c r="B15" s="34" t="s">
        <v>39</v>
      </c>
      <c r="C15" s="41" t="s">
        <v>4</v>
      </c>
      <c r="D15" s="54"/>
      <c r="E15" s="68"/>
      <c r="F15" s="69"/>
      <c r="G15" s="67">
        <f t="shared" si="24"/>
        <v>0</v>
      </c>
      <c r="H15" s="55"/>
      <c r="I15" s="68"/>
      <c r="J15" s="69"/>
      <c r="K15" s="80">
        <f t="shared" si="25"/>
        <v>0</v>
      </c>
      <c r="L15" s="55"/>
      <c r="M15" s="68"/>
      <c r="N15" s="69"/>
      <c r="O15" s="80">
        <f t="shared" si="26"/>
        <v>0</v>
      </c>
      <c r="P15" s="99"/>
      <c r="Q15" s="104"/>
      <c r="R15" s="105"/>
      <c r="S15" s="101">
        <v>0</v>
      </c>
      <c r="T15" s="102"/>
      <c r="U15" s="104"/>
      <c r="V15" s="105"/>
      <c r="W15" s="103">
        <v>0</v>
      </c>
      <c r="X15" s="102"/>
      <c r="Y15" s="104"/>
      <c r="Z15" s="105"/>
      <c r="AA15" s="103">
        <v>0</v>
      </c>
      <c r="AB15" s="54"/>
      <c r="AC15" s="68"/>
      <c r="AD15" s="69"/>
      <c r="AE15" s="67">
        <f t="shared" si="33"/>
        <v>0</v>
      </c>
      <c r="AF15" s="55"/>
      <c r="AG15" s="68"/>
      <c r="AH15" s="69"/>
      <c r="AI15" s="80">
        <f t="shared" si="30"/>
        <v>0</v>
      </c>
      <c r="AJ15" s="55"/>
      <c r="AK15" s="68"/>
      <c r="AL15" s="69"/>
      <c r="AM15" s="80">
        <f t="shared" si="31"/>
        <v>0</v>
      </c>
      <c r="AN15" s="54"/>
      <c r="AO15" s="68"/>
      <c r="AP15" s="69"/>
      <c r="AQ15" s="67"/>
      <c r="AR15" s="55"/>
      <c r="AS15" s="68"/>
      <c r="AT15" s="69"/>
      <c r="AU15" s="80"/>
      <c r="AV15" s="55"/>
      <c r="AW15" s="68"/>
      <c r="AX15" s="69"/>
      <c r="AY15" s="80"/>
    </row>
    <row r="16" spans="1:51" ht="30" x14ac:dyDescent="0.25">
      <c r="A16" s="24" t="s">
        <v>40</v>
      </c>
      <c r="B16" s="34" t="s">
        <v>41</v>
      </c>
      <c r="C16" s="41" t="s">
        <v>4</v>
      </c>
      <c r="D16" s="54"/>
      <c r="E16" s="68"/>
      <c r="F16" s="69"/>
      <c r="G16" s="67">
        <f t="shared" si="24"/>
        <v>0</v>
      </c>
      <c r="H16" s="55"/>
      <c r="I16" s="68"/>
      <c r="J16" s="69"/>
      <c r="K16" s="80">
        <f t="shared" si="25"/>
        <v>0</v>
      </c>
      <c r="L16" s="55"/>
      <c r="M16" s="68"/>
      <c r="N16" s="69"/>
      <c r="O16" s="80">
        <f t="shared" si="26"/>
        <v>0</v>
      </c>
      <c r="P16" s="99"/>
      <c r="Q16" s="104"/>
      <c r="R16" s="105"/>
      <c r="S16" s="101">
        <v>0</v>
      </c>
      <c r="T16" s="102"/>
      <c r="U16" s="104"/>
      <c r="V16" s="105"/>
      <c r="W16" s="103">
        <v>0</v>
      </c>
      <c r="X16" s="102"/>
      <c r="Y16" s="104"/>
      <c r="Z16" s="105"/>
      <c r="AA16" s="103">
        <v>0</v>
      </c>
      <c r="AB16" s="54"/>
      <c r="AC16" s="68"/>
      <c r="AD16" s="69"/>
      <c r="AE16" s="67">
        <f t="shared" si="33"/>
        <v>0</v>
      </c>
      <c r="AF16" s="55"/>
      <c r="AG16" s="68"/>
      <c r="AH16" s="69"/>
      <c r="AI16" s="80">
        <f t="shared" si="30"/>
        <v>0</v>
      </c>
      <c r="AJ16" s="55"/>
      <c r="AK16" s="68"/>
      <c r="AL16" s="69"/>
      <c r="AM16" s="80">
        <f t="shared" si="31"/>
        <v>0</v>
      </c>
      <c r="AN16" s="54"/>
      <c r="AO16" s="68"/>
      <c r="AP16" s="69"/>
      <c r="AQ16" s="67"/>
      <c r="AR16" s="55"/>
      <c r="AS16" s="68"/>
      <c r="AT16" s="69"/>
      <c r="AU16" s="80"/>
      <c r="AV16" s="55"/>
      <c r="AW16" s="68"/>
      <c r="AX16" s="69"/>
      <c r="AY16" s="80"/>
    </row>
    <row r="17" spans="1:51" ht="30" x14ac:dyDescent="0.25">
      <c r="A17" s="24" t="s">
        <v>42</v>
      </c>
      <c r="B17" s="34" t="s">
        <v>43</v>
      </c>
      <c r="C17" s="41" t="s">
        <v>4</v>
      </c>
      <c r="D17" s="54"/>
      <c r="E17" s="68"/>
      <c r="F17" s="69"/>
      <c r="G17" s="67">
        <f t="shared" si="24"/>
        <v>0</v>
      </c>
      <c r="H17" s="55">
        <v>4.3170000000000002</v>
      </c>
      <c r="I17" s="68">
        <v>4.01</v>
      </c>
      <c r="J17" s="69">
        <v>1.54</v>
      </c>
      <c r="K17" s="80">
        <f t="shared" si="25"/>
        <v>5.55</v>
      </c>
      <c r="L17" s="55">
        <v>24.667000000000002</v>
      </c>
      <c r="M17" s="68">
        <v>12</v>
      </c>
      <c r="N17" s="69">
        <v>12</v>
      </c>
      <c r="O17" s="80">
        <f t="shared" si="26"/>
        <v>24</v>
      </c>
      <c r="P17" s="99">
        <v>1.333</v>
      </c>
      <c r="Q17" s="104"/>
      <c r="R17" s="105"/>
      <c r="S17" s="101">
        <v>0</v>
      </c>
      <c r="T17" s="102">
        <v>5.75</v>
      </c>
      <c r="U17" s="104">
        <v>5.03</v>
      </c>
      <c r="V17" s="105">
        <v>3.1000000000000005</v>
      </c>
      <c r="W17" s="103">
        <v>8.1300000000000008</v>
      </c>
      <c r="X17" s="102">
        <v>24</v>
      </c>
      <c r="Y17" s="104">
        <v>12</v>
      </c>
      <c r="Z17" s="105">
        <v>12</v>
      </c>
      <c r="AA17" s="103">
        <v>24</v>
      </c>
      <c r="AB17" s="54">
        <v>1.333</v>
      </c>
      <c r="AC17" s="68"/>
      <c r="AD17" s="69"/>
      <c r="AE17" s="67">
        <f t="shared" si="33"/>
        <v>0</v>
      </c>
      <c r="AF17" s="55">
        <v>5.28</v>
      </c>
      <c r="AG17" s="68"/>
      <c r="AH17" s="69"/>
      <c r="AI17" s="80">
        <f t="shared" si="30"/>
        <v>0</v>
      </c>
      <c r="AJ17" s="55">
        <v>24</v>
      </c>
      <c r="AK17" s="68"/>
      <c r="AL17" s="69"/>
      <c r="AM17" s="80">
        <f t="shared" si="31"/>
        <v>0</v>
      </c>
      <c r="AN17" s="54"/>
      <c r="AO17" s="68"/>
      <c r="AP17" s="69"/>
      <c r="AQ17" s="67"/>
      <c r="AR17" s="55">
        <v>6.35</v>
      </c>
      <c r="AS17" s="68">
        <v>1.28</v>
      </c>
      <c r="AT17" s="69">
        <v>1.57</v>
      </c>
      <c r="AU17" s="80">
        <f t="shared" si="32"/>
        <v>2.85</v>
      </c>
      <c r="AV17" s="55">
        <v>24</v>
      </c>
      <c r="AW17" s="68"/>
      <c r="AX17" s="69"/>
      <c r="AY17" s="80"/>
    </row>
    <row r="18" spans="1:51" x14ac:dyDescent="0.25">
      <c r="A18" s="27" t="s">
        <v>3</v>
      </c>
      <c r="B18" s="35" t="s">
        <v>44</v>
      </c>
      <c r="C18" s="41" t="s">
        <v>4</v>
      </c>
      <c r="D18" s="51">
        <f>D8-D14</f>
        <v>54.814</v>
      </c>
      <c r="E18" s="72">
        <f>E8-E14</f>
        <v>42.7</v>
      </c>
      <c r="F18" s="72">
        <f>F8-F14</f>
        <v>64.5</v>
      </c>
      <c r="G18" s="71">
        <f>E18+F18</f>
        <v>107.2</v>
      </c>
      <c r="H18" s="52">
        <f>H8-H14</f>
        <v>190.39999999999998</v>
      </c>
      <c r="I18" s="72">
        <f>I8-I14</f>
        <v>94.92</v>
      </c>
      <c r="J18" s="72">
        <f>J8-J14</f>
        <v>97.179999999999993</v>
      </c>
      <c r="K18" s="81">
        <f t="shared" si="25"/>
        <v>192.1</v>
      </c>
      <c r="L18" s="52">
        <f>L8-L14</f>
        <v>477.26700000000005</v>
      </c>
      <c r="M18" s="72">
        <f>M8-M14</f>
        <v>190</v>
      </c>
      <c r="N18" s="72">
        <f>N8-N14</f>
        <v>273</v>
      </c>
      <c r="O18" s="81">
        <f t="shared" si="26"/>
        <v>463</v>
      </c>
      <c r="P18" s="111">
        <v>75.947000000000003</v>
      </c>
      <c r="Q18" s="112">
        <v>68.5</v>
      </c>
      <c r="R18" s="112">
        <v>39.180000000000007</v>
      </c>
      <c r="S18" s="108">
        <v>107.68</v>
      </c>
      <c r="T18" s="113">
        <v>186.238</v>
      </c>
      <c r="U18" s="112">
        <v>100.12</v>
      </c>
      <c r="V18" s="112">
        <v>108.34999999999997</v>
      </c>
      <c r="W18" s="110">
        <v>208.46999999999997</v>
      </c>
      <c r="X18" s="113">
        <v>456.83299999999997</v>
      </c>
      <c r="Y18" s="112">
        <v>204</v>
      </c>
      <c r="Z18" s="112">
        <v>158</v>
      </c>
      <c r="AA18" s="110">
        <v>362</v>
      </c>
      <c r="AB18" s="51">
        <f>AB8-AB14</f>
        <v>100.517</v>
      </c>
      <c r="AC18" s="72">
        <f>AC8-AC14</f>
        <v>0</v>
      </c>
      <c r="AD18" s="72">
        <f>AD8-AD14</f>
        <v>0</v>
      </c>
      <c r="AE18" s="71">
        <f>AC18+AD18</f>
        <v>0</v>
      </c>
      <c r="AF18" s="52">
        <f>AF8-AF14</f>
        <v>184.23799999999997</v>
      </c>
      <c r="AG18" s="72">
        <f>AG8-AG14</f>
        <v>0</v>
      </c>
      <c r="AH18" s="72">
        <f>AH8-AH14</f>
        <v>0</v>
      </c>
      <c r="AI18" s="81">
        <f t="shared" si="30"/>
        <v>0</v>
      </c>
      <c r="AJ18" s="52">
        <f>AJ8-AJ14</f>
        <v>439</v>
      </c>
      <c r="AK18" s="72">
        <f>AK8-AK14</f>
        <v>0</v>
      </c>
      <c r="AL18" s="72">
        <f>AL8-AL14</f>
        <v>0</v>
      </c>
      <c r="AM18" s="81">
        <f t="shared" si="31"/>
        <v>0</v>
      </c>
      <c r="AN18" s="51">
        <f>AN8-AN14</f>
        <v>110.027</v>
      </c>
      <c r="AO18" s="72">
        <f>AO8-AO14</f>
        <v>50.05</v>
      </c>
      <c r="AP18" s="72">
        <f>AP8-AP14</f>
        <v>54.100000000000009</v>
      </c>
      <c r="AQ18" s="71">
        <f>AO18+AP18</f>
        <v>104.15</v>
      </c>
      <c r="AR18" s="52">
        <v>200.40299999999999</v>
      </c>
      <c r="AS18" s="72">
        <f>AS8-AS14</f>
        <v>113.44999999999999</v>
      </c>
      <c r="AT18" s="72">
        <f>AT8-AT14</f>
        <v>106.86000000000001</v>
      </c>
      <c r="AU18" s="81">
        <f t="shared" si="32"/>
        <v>220.31</v>
      </c>
      <c r="AV18" s="52">
        <f>AV8-AV14</f>
        <v>424.16699999999997</v>
      </c>
      <c r="AW18" s="72">
        <f>AW8-AW14</f>
        <v>210.5</v>
      </c>
      <c r="AX18" s="72">
        <f>AX8-AX14</f>
        <v>139</v>
      </c>
      <c r="AY18" s="81">
        <f t="shared" si="35"/>
        <v>349.5</v>
      </c>
    </row>
    <row r="19" spans="1:51" s="90" customFormat="1" x14ac:dyDescent="0.25">
      <c r="A19" s="82"/>
      <c r="B19" s="83" t="s">
        <v>45</v>
      </c>
      <c r="C19" s="84"/>
      <c r="D19" s="85">
        <f>D20+D27+D30</f>
        <v>54.813999999999993</v>
      </c>
      <c r="E19" s="86">
        <f>E20+E27+E30</f>
        <v>42.7</v>
      </c>
      <c r="F19" s="86">
        <f>F20+F27+F30</f>
        <v>64.5</v>
      </c>
      <c r="G19" s="87">
        <f t="shared" si="24"/>
        <v>107.2</v>
      </c>
      <c r="H19" s="88">
        <f>H20+H27+H30</f>
        <v>190.39999999999998</v>
      </c>
      <c r="I19" s="86">
        <f>I20+I27+I30</f>
        <v>94.92</v>
      </c>
      <c r="J19" s="86">
        <f>J20+J27+J30</f>
        <v>97.18</v>
      </c>
      <c r="K19" s="89">
        <f t="shared" si="25"/>
        <v>192.10000000000002</v>
      </c>
      <c r="L19" s="88">
        <f>L20+L27+L30</f>
        <v>477.26700000000005</v>
      </c>
      <c r="M19" s="86">
        <f>M20+M27+M30</f>
        <v>190</v>
      </c>
      <c r="N19" s="86">
        <f>N20+N27+N30</f>
        <v>273</v>
      </c>
      <c r="O19" s="89">
        <f t="shared" si="26"/>
        <v>463</v>
      </c>
      <c r="P19" s="114">
        <v>75.947000000000003</v>
      </c>
      <c r="Q19" s="115">
        <v>68.5</v>
      </c>
      <c r="R19" s="115">
        <v>39.18</v>
      </c>
      <c r="S19" s="101">
        <v>107.68</v>
      </c>
      <c r="T19" s="116">
        <v>186.238</v>
      </c>
      <c r="U19" s="115">
        <v>100.12</v>
      </c>
      <c r="V19" s="115">
        <v>108.35000000000001</v>
      </c>
      <c r="W19" s="103">
        <v>208.47000000000003</v>
      </c>
      <c r="X19" s="116">
        <v>456.83299999999997</v>
      </c>
      <c r="Y19" s="115">
        <v>204</v>
      </c>
      <c r="Z19" s="115">
        <v>158</v>
      </c>
      <c r="AA19" s="103">
        <v>362</v>
      </c>
      <c r="AB19" s="85">
        <f>AB20+AB27+AB30</f>
        <v>100.517</v>
      </c>
      <c r="AC19" s="86">
        <f>AC20+AC27+AC30</f>
        <v>0</v>
      </c>
      <c r="AD19" s="86">
        <f>AD20+AD27+AD30</f>
        <v>0</v>
      </c>
      <c r="AE19" s="87">
        <f t="shared" ref="AE19:AE23" si="36">AC19+AD19</f>
        <v>0</v>
      </c>
      <c r="AF19" s="88">
        <f>AF20+AF27+AF30</f>
        <v>184.238</v>
      </c>
      <c r="AG19" s="86">
        <f>AG20+AG27+AG30</f>
        <v>0</v>
      </c>
      <c r="AH19" s="86">
        <f>AH20+AH27+AH30</f>
        <v>0</v>
      </c>
      <c r="AI19" s="89">
        <f t="shared" si="30"/>
        <v>0</v>
      </c>
      <c r="AJ19" s="88">
        <f>AJ20+AJ27+AJ30</f>
        <v>439</v>
      </c>
      <c r="AK19" s="86">
        <f>AK20+AK27+AK30</f>
        <v>0</v>
      </c>
      <c r="AL19" s="86">
        <f>AL20+AL27+AL30</f>
        <v>0</v>
      </c>
      <c r="AM19" s="89">
        <f t="shared" si="31"/>
        <v>0</v>
      </c>
      <c r="AN19" s="85">
        <f>AN20+AN27+AN30</f>
        <v>110.027</v>
      </c>
      <c r="AO19" s="86">
        <f>AO20+AO27+AO30</f>
        <v>50.050000000000004</v>
      </c>
      <c r="AP19" s="86">
        <f>AP20+AP27+AP30</f>
        <v>54.099999999999994</v>
      </c>
      <c r="AQ19" s="87">
        <f t="shared" ref="AQ19:AQ23" si="37">AO19+AP19</f>
        <v>104.15</v>
      </c>
      <c r="AR19" s="88">
        <f>AR20+AR27+AR30</f>
        <v>200.40300000000002</v>
      </c>
      <c r="AS19" s="86">
        <f>AS20+AS27+AS30</f>
        <v>113.45</v>
      </c>
      <c r="AT19" s="86">
        <f>AT20+AT27+AT30</f>
        <v>106.86</v>
      </c>
      <c r="AU19" s="89">
        <f t="shared" si="32"/>
        <v>220.31</v>
      </c>
      <c r="AV19" s="88">
        <f>AV20+AV27+AV30</f>
        <v>424.16699999999997</v>
      </c>
      <c r="AW19" s="86">
        <f>AW20+AW27+AW30</f>
        <v>198.5</v>
      </c>
      <c r="AX19" s="86">
        <f>AX20+AX27+AX30</f>
        <v>127</v>
      </c>
      <c r="AY19" s="89">
        <f t="shared" si="35"/>
        <v>325.5</v>
      </c>
    </row>
    <row r="20" spans="1:51" x14ac:dyDescent="0.25">
      <c r="A20" s="27" t="s">
        <v>46</v>
      </c>
      <c r="B20" s="35" t="s">
        <v>47</v>
      </c>
      <c r="C20" s="41" t="s">
        <v>4</v>
      </c>
      <c r="D20" s="51">
        <f>D21+D24</f>
        <v>35.866999999999997</v>
      </c>
      <c r="E20" s="72">
        <f>E21+E24</f>
        <v>26.1</v>
      </c>
      <c r="F20" s="72">
        <f>F21+F24</f>
        <v>36.549999999999997</v>
      </c>
      <c r="G20" s="71">
        <f t="shared" si="24"/>
        <v>62.65</v>
      </c>
      <c r="H20" s="52">
        <f>H21+H24</f>
        <v>32.799999999999997</v>
      </c>
      <c r="I20" s="72">
        <f>I21+I24</f>
        <v>18</v>
      </c>
      <c r="J20" s="72">
        <f>J21+J24</f>
        <v>19.200000000000003</v>
      </c>
      <c r="K20" s="81">
        <f t="shared" si="25"/>
        <v>37.200000000000003</v>
      </c>
      <c r="L20" s="52">
        <f>L21+L24</f>
        <v>431.93400000000003</v>
      </c>
      <c r="M20" s="72">
        <f>M21+M24</f>
        <v>154</v>
      </c>
      <c r="N20" s="72">
        <f>N21+N24</f>
        <v>237</v>
      </c>
      <c r="O20" s="81">
        <f t="shared" si="26"/>
        <v>391</v>
      </c>
      <c r="P20" s="111">
        <v>42.8</v>
      </c>
      <c r="Q20" s="112">
        <v>59.1</v>
      </c>
      <c r="R20" s="112">
        <v>27.699999999999996</v>
      </c>
      <c r="S20" s="108">
        <v>86.8</v>
      </c>
      <c r="T20" s="113">
        <v>30.2</v>
      </c>
      <c r="U20" s="112">
        <v>21.6</v>
      </c>
      <c r="V20" s="112">
        <v>21.600000000000009</v>
      </c>
      <c r="W20" s="110">
        <v>43.20000000000001</v>
      </c>
      <c r="X20" s="113">
        <v>395.5</v>
      </c>
      <c r="Y20" s="112">
        <v>168</v>
      </c>
      <c r="Z20" s="112">
        <v>122</v>
      </c>
      <c r="AA20" s="110">
        <v>290</v>
      </c>
      <c r="AB20" s="51">
        <f>AB21+AB24</f>
        <v>49.716999999999999</v>
      </c>
      <c r="AC20" s="72">
        <f>AC21+AC24</f>
        <v>0</v>
      </c>
      <c r="AD20" s="72">
        <f>AD21+AD24</f>
        <v>0</v>
      </c>
      <c r="AE20" s="71">
        <f t="shared" si="36"/>
        <v>0</v>
      </c>
      <c r="AF20" s="52">
        <f>AF21+AF24</f>
        <v>33</v>
      </c>
      <c r="AG20" s="72">
        <f>AG21+AG24</f>
        <v>0</v>
      </c>
      <c r="AH20" s="72">
        <f>AH21+AH24</f>
        <v>0</v>
      </c>
      <c r="AI20" s="81">
        <f t="shared" si="30"/>
        <v>0</v>
      </c>
      <c r="AJ20" s="52">
        <f>AJ21+AJ24</f>
        <v>367</v>
      </c>
      <c r="AK20" s="72">
        <f>AK21+AK24</f>
        <v>0</v>
      </c>
      <c r="AL20" s="72">
        <f>AL21+AL24</f>
        <v>0</v>
      </c>
      <c r="AM20" s="81">
        <f t="shared" si="31"/>
        <v>0</v>
      </c>
      <c r="AN20" s="51">
        <v>77.617000000000004</v>
      </c>
      <c r="AO20" s="72">
        <f>AO21+AO24</f>
        <v>42.2</v>
      </c>
      <c r="AP20" s="72">
        <f>AP21+AP24</f>
        <v>41.8</v>
      </c>
      <c r="AQ20" s="71">
        <f t="shared" si="37"/>
        <v>84</v>
      </c>
      <c r="AR20" s="52">
        <v>41.8</v>
      </c>
      <c r="AS20" s="72">
        <f>AS21+AS24</f>
        <v>25.2</v>
      </c>
      <c r="AT20" s="72">
        <f>AT21+AT24</f>
        <v>25.2</v>
      </c>
      <c r="AU20" s="81">
        <f t="shared" si="32"/>
        <v>50.4</v>
      </c>
      <c r="AV20" s="52">
        <v>352.16699999999997</v>
      </c>
      <c r="AW20" s="72">
        <f>AW21+AW24</f>
        <v>180.5</v>
      </c>
      <c r="AX20" s="72">
        <f>AX21+AX24</f>
        <v>109</v>
      </c>
      <c r="AY20" s="81">
        <f t="shared" si="35"/>
        <v>289.5</v>
      </c>
    </row>
    <row r="21" spans="1:51" x14ac:dyDescent="0.25">
      <c r="A21" s="28"/>
      <c r="B21" s="36" t="s">
        <v>48</v>
      </c>
      <c r="C21" s="41" t="s">
        <v>4</v>
      </c>
      <c r="D21" s="54">
        <f>D22+D23</f>
        <v>35.866999999999997</v>
      </c>
      <c r="E21" s="66">
        <f>E22+E23</f>
        <v>26.1</v>
      </c>
      <c r="F21" s="66">
        <f>F22+F23</f>
        <v>36.549999999999997</v>
      </c>
      <c r="G21" s="67">
        <f t="shared" si="24"/>
        <v>62.65</v>
      </c>
      <c r="H21" s="55">
        <f>H22+H23</f>
        <v>0</v>
      </c>
      <c r="I21" s="66">
        <f>I22+I23</f>
        <v>0</v>
      </c>
      <c r="J21" s="66">
        <f>J22+J23</f>
        <v>0</v>
      </c>
      <c r="K21" s="80">
        <f t="shared" si="25"/>
        <v>0</v>
      </c>
      <c r="L21" s="55">
        <f>L22+L23</f>
        <v>0</v>
      </c>
      <c r="M21" s="66">
        <f>M22+M23</f>
        <v>0</v>
      </c>
      <c r="N21" s="66">
        <f>N22+N23</f>
        <v>0</v>
      </c>
      <c r="O21" s="80">
        <f t="shared" si="26"/>
        <v>0</v>
      </c>
      <c r="P21" s="99">
        <v>42.8</v>
      </c>
      <c r="Q21" s="100">
        <v>59.1</v>
      </c>
      <c r="R21" s="100">
        <v>27.699999999999996</v>
      </c>
      <c r="S21" s="101">
        <v>86.8</v>
      </c>
      <c r="T21" s="102">
        <v>0</v>
      </c>
      <c r="U21" s="100">
        <v>0</v>
      </c>
      <c r="V21" s="100">
        <v>0</v>
      </c>
      <c r="W21" s="103">
        <v>0</v>
      </c>
      <c r="X21" s="102">
        <v>0</v>
      </c>
      <c r="Y21" s="100">
        <v>0</v>
      </c>
      <c r="Z21" s="100">
        <v>0</v>
      </c>
      <c r="AA21" s="103">
        <v>0</v>
      </c>
      <c r="AB21" s="54">
        <f>AB22+AB23</f>
        <v>49.716999999999999</v>
      </c>
      <c r="AC21" s="66">
        <f>AC22+AC23</f>
        <v>0</v>
      </c>
      <c r="AD21" s="66">
        <f>AD22+AD23</f>
        <v>0</v>
      </c>
      <c r="AE21" s="67">
        <f t="shared" si="36"/>
        <v>0</v>
      </c>
      <c r="AF21" s="55">
        <f>AF22+AF23</f>
        <v>0</v>
      </c>
      <c r="AG21" s="66">
        <f>AG22+AG23</f>
        <v>0</v>
      </c>
      <c r="AH21" s="66">
        <f>AH22+AH23</f>
        <v>0</v>
      </c>
      <c r="AI21" s="80">
        <f t="shared" si="30"/>
        <v>0</v>
      </c>
      <c r="AJ21" s="55">
        <f>AJ22+AJ23</f>
        <v>0</v>
      </c>
      <c r="AK21" s="66">
        <f>AK22+AK23</f>
        <v>0</v>
      </c>
      <c r="AL21" s="66">
        <f>AL22+AL23</f>
        <v>0</v>
      </c>
      <c r="AM21" s="80">
        <f t="shared" si="31"/>
        <v>0</v>
      </c>
      <c r="AN21" s="54">
        <f>AN22</f>
        <v>77.617000000000004</v>
      </c>
      <c r="AO21" s="66">
        <f>AO22+AO23</f>
        <v>42.2</v>
      </c>
      <c r="AP21" s="66">
        <f>AP22+AP23</f>
        <v>41.8</v>
      </c>
      <c r="AQ21" s="67">
        <f t="shared" si="37"/>
        <v>84</v>
      </c>
      <c r="AR21" s="55">
        <f>AR22+AR23</f>
        <v>0</v>
      </c>
      <c r="AS21" s="66">
        <f>AS22+AS23</f>
        <v>0</v>
      </c>
      <c r="AT21" s="66">
        <f>AT22+AT23</f>
        <v>0</v>
      </c>
      <c r="AU21" s="80">
        <f t="shared" si="32"/>
        <v>0</v>
      </c>
      <c r="AV21" s="55"/>
      <c r="AW21" s="66">
        <f>AW22+AW23</f>
        <v>0</v>
      </c>
      <c r="AX21" s="66">
        <f>AX22+AX23</f>
        <v>0</v>
      </c>
      <c r="AY21" s="80">
        <f t="shared" si="35"/>
        <v>0</v>
      </c>
    </row>
    <row r="22" spans="1:51" x14ac:dyDescent="0.25">
      <c r="A22" s="28"/>
      <c r="B22" s="37" t="s">
        <v>49</v>
      </c>
      <c r="C22" s="41" t="s">
        <v>4</v>
      </c>
      <c r="D22" s="54">
        <v>35.866999999999997</v>
      </c>
      <c r="E22" s="68">
        <v>26.1</v>
      </c>
      <c r="F22" s="69">
        <f>62.65-E22</f>
        <v>36.549999999999997</v>
      </c>
      <c r="G22" s="67">
        <f t="shared" si="24"/>
        <v>62.65</v>
      </c>
      <c r="H22" s="55"/>
      <c r="I22" s="68"/>
      <c r="J22" s="69"/>
      <c r="K22" s="80">
        <f t="shared" si="25"/>
        <v>0</v>
      </c>
      <c r="L22" s="55"/>
      <c r="M22" s="68"/>
      <c r="N22" s="69"/>
      <c r="O22" s="80">
        <f t="shared" si="26"/>
        <v>0</v>
      </c>
      <c r="P22" s="99">
        <v>42.8</v>
      </c>
      <c r="Q22" s="104">
        <v>59.1</v>
      </c>
      <c r="R22" s="105">
        <v>27.699999999999996</v>
      </c>
      <c r="S22" s="101">
        <v>86.8</v>
      </c>
      <c r="T22" s="102"/>
      <c r="U22" s="104"/>
      <c r="V22" s="105"/>
      <c r="W22" s="103">
        <v>0</v>
      </c>
      <c r="X22" s="102"/>
      <c r="Y22" s="104"/>
      <c r="Z22" s="105"/>
      <c r="AA22" s="103">
        <v>0</v>
      </c>
      <c r="AB22" s="54">
        <v>49.716999999999999</v>
      </c>
      <c r="AC22" s="68"/>
      <c r="AD22" s="69"/>
      <c r="AE22" s="67">
        <f t="shared" si="36"/>
        <v>0</v>
      </c>
      <c r="AF22" s="55"/>
      <c r="AG22" s="68"/>
      <c r="AH22" s="69"/>
      <c r="AI22" s="80">
        <f t="shared" si="30"/>
        <v>0</v>
      </c>
      <c r="AJ22" s="55"/>
      <c r="AK22" s="68"/>
      <c r="AL22" s="69"/>
      <c r="AM22" s="80">
        <f t="shared" si="31"/>
        <v>0</v>
      </c>
      <c r="AN22" s="54">
        <v>77.617000000000004</v>
      </c>
      <c r="AO22" s="68">
        <v>42.2</v>
      </c>
      <c r="AP22" s="69">
        <v>41.8</v>
      </c>
      <c r="AQ22" s="67">
        <f t="shared" si="37"/>
        <v>84</v>
      </c>
      <c r="AR22" s="55"/>
      <c r="AS22" s="68"/>
      <c r="AT22" s="69"/>
      <c r="AU22" s="80"/>
      <c r="AV22" s="55"/>
      <c r="AW22" s="68"/>
      <c r="AX22" s="69"/>
      <c r="AY22" s="80"/>
    </row>
    <row r="23" spans="1:51" x14ac:dyDescent="0.25">
      <c r="A23" s="28"/>
      <c r="B23" s="37" t="s">
        <v>50</v>
      </c>
      <c r="C23" s="41" t="s">
        <v>4</v>
      </c>
      <c r="D23" s="54"/>
      <c r="E23" s="68"/>
      <c r="F23" s="69"/>
      <c r="G23" s="67">
        <f t="shared" si="24"/>
        <v>0</v>
      </c>
      <c r="H23" s="55"/>
      <c r="I23" s="68"/>
      <c r="J23" s="69"/>
      <c r="K23" s="80">
        <f t="shared" si="25"/>
        <v>0</v>
      </c>
      <c r="L23" s="55"/>
      <c r="M23" s="68"/>
      <c r="N23" s="69"/>
      <c r="O23" s="80">
        <f t="shared" si="26"/>
        <v>0</v>
      </c>
      <c r="P23" s="99"/>
      <c r="Q23" s="104"/>
      <c r="R23" s="105"/>
      <c r="S23" s="101">
        <v>0</v>
      </c>
      <c r="T23" s="102"/>
      <c r="U23" s="104"/>
      <c r="V23" s="105"/>
      <c r="W23" s="103">
        <v>0</v>
      </c>
      <c r="X23" s="102"/>
      <c r="Y23" s="104"/>
      <c r="Z23" s="105"/>
      <c r="AA23" s="103">
        <v>0</v>
      </c>
      <c r="AB23" s="54"/>
      <c r="AC23" s="68"/>
      <c r="AD23" s="69"/>
      <c r="AE23" s="67">
        <f t="shared" si="36"/>
        <v>0</v>
      </c>
      <c r="AF23" s="55"/>
      <c r="AG23" s="68"/>
      <c r="AH23" s="69"/>
      <c r="AI23" s="80">
        <f t="shared" si="30"/>
        <v>0</v>
      </c>
      <c r="AJ23" s="55"/>
      <c r="AK23" s="68"/>
      <c r="AL23" s="69"/>
      <c r="AM23" s="80">
        <f t="shared" si="31"/>
        <v>0</v>
      </c>
      <c r="AN23" s="54"/>
      <c r="AO23" s="68"/>
      <c r="AP23" s="69"/>
      <c r="AQ23" s="67"/>
      <c r="AR23" s="55"/>
      <c r="AS23" s="68"/>
      <c r="AT23" s="69"/>
      <c r="AU23" s="80"/>
      <c r="AV23" s="55"/>
      <c r="AW23" s="68"/>
      <c r="AX23" s="69"/>
      <c r="AY23" s="80"/>
    </row>
    <row r="24" spans="1:51" x14ac:dyDescent="0.25">
      <c r="A24" s="28"/>
      <c r="B24" s="36" t="s">
        <v>51</v>
      </c>
      <c r="C24" s="41" t="s">
        <v>4</v>
      </c>
      <c r="D24" s="54">
        <f>D25+D26</f>
        <v>0</v>
      </c>
      <c r="E24" s="66">
        <f>E25+E26</f>
        <v>0</v>
      </c>
      <c r="F24" s="66">
        <f>F25+F26</f>
        <v>0</v>
      </c>
      <c r="G24" s="67">
        <f>E24+F24</f>
        <v>0</v>
      </c>
      <c r="H24" s="55">
        <f>H25+H26</f>
        <v>32.799999999999997</v>
      </c>
      <c r="I24" s="66">
        <f>I25+I26</f>
        <v>18</v>
      </c>
      <c r="J24" s="66">
        <f>J25+J26</f>
        <v>19.200000000000003</v>
      </c>
      <c r="K24" s="80">
        <f t="shared" si="25"/>
        <v>37.200000000000003</v>
      </c>
      <c r="L24" s="55">
        <f>L25+L26</f>
        <v>431.93400000000003</v>
      </c>
      <c r="M24" s="66">
        <f>M25+M26</f>
        <v>154</v>
      </c>
      <c r="N24" s="66">
        <f>N25+N26</f>
        <v>237</v>
      </c>
      <c r="O24" s="80">
        <f t="shared" si="26"/>
        <v>391</v>
      </c>
      <c r="P24" s="99">
        <v>0</v>
      </c>
      <c r="Q24" s="100">
        <v>0</v>
      </c>
      <c r="R24" s="100">
        <v>0</v>
      </c>
      <c r="S24" s="101">
        <v>0</v>
      </c>
      <c r="T24" s="102">
        <v>30.2</v>
      </c>
      <c r="U24" s="100">
        <v>21.6</v>
      </c>
      <c r="V24" s="100">
        <v>21.600000000000009</v>
      </c>
      <c r="W24" s="103">
        <v>43.20000000000001</v>
      </c>
      <c r="X24" s="102">
        <v>395.5</v>
      </c>
      <c r="Y24" s="100">
        <v>168</v>
      </c>
      <c r="Z24" s="100">
        <v>122</v>
      </c>
      <c r="AA24" s="103">
        <v>290</v>
      </c>
      <c r="AB24" s="54">
        <f>AB25+AB26</f>
        <v>0</v>
      </c>
      <c r="AC24" s="66">
        <f>AC25+AC26</f>
        <v>0</v>
      </c>
      <c r="AD24" s="66">
        <f>AD25+AD26</f>
        <v>0</v>
      </c>
      <c r="AE24" s="67">
        <f>AC24+AD24</f>
        <v>0</v>
      </c>
      <c r="AF24" s="55">
        <f>AF25+AF26</f>
        <v>33</v>
      </c>
      <c r="AG24" s="66">
        <f>AG25+AG26</f>
        <v>0</v>
      </c>
      <c r="AH24" s="66">
        <f>AH25+AH26</f>
        <v>0</v>
      </c>
      <c r="AI24" s="80">
        <f t="shared" si="30"/>
        <v>0</v>
      </c>
      <c r="AJ24" s="55">
        <f>AJ25+AJ26</f>
        <v>367</v>
      </c>
      <c r="AK24" s="66">
        <f>AK25+AK26</f>
        <v>0</v>
      </c>
      <c r="AL24" s="66">
        <f>AL25+AL26</f>
        <v>0</v>
      </c>
      <c r="AM24" s="80">
        <f t="shared" si="31"/>
        <v>0</v>
      </c>
      <c r="AN24" s="54">
        <f>AN25+AN26</f>
        <v>0</v>
      </c>
      <c r="AO24" s="66">
        <f>AO25+AO26</f>
        <v>0</v>
      </c>
      <c r="AP24" s="66">
        <f>AP25+AP26</f>
        <v>0</v>
      </c>
      <c r="AQ24" s="67">
        <f>AO24+AP24</f>
        <v>0</v>
      </c>
      <c r="AR24" s="55">
        <f>AR25</f>
        <v>41.8</v>
      </c>
      <c r="AS24" s="66">
        <f>AS25+AS26</f>
        <v>25.2</v>
      </c>
      <c r="AT24" s="66">
        <f>AT25+AT26</f>
        <v>25.2</v>
      </c>
      <c r="AU24" s="80">
        <f t="shared" si="32"/>
        <v>50.4</v>
      </c>
      <c r="AV24" s="55">
        <v>352.16699999999997</v>
      </c>
      <c r="AW24" s="66">
        <f>AW25+AW26</f>
        <v>180.5</v>
      </c>
      <c r="AX24" s="66">
        <f>AX25+AX26</f>
        <v>109</v>
      </c>
      <c r="AY24" s="80">
        <f t="shared" si="35"/>
        <v>289.5</v>
      </c>
    </row>
    <row r="25" spans="1:51" x14ac:dyDescent="0.25">
      <c r="A25" s="28"/>
      <c r="B25" s="37" t="s">
        <v>49</v>
      </c>
      <c r="C25" s="41" t="s">
        <v>4</v>
      </c>
      <c r="D25" s="58"/>
      <c r="E25" s="73"/>
      <c r="F25" s="74"/>
      <c r="G25" s="67">
        <f t="shared" si="24"/>
        <v>0</v>
      </c>
      <c r="H25" s="55">
        <v>32.799999999999997</v>
      </c>
      <c r="I25" s="68">
        <f>18</f>
        <v>18</v>
      </c>
      <c r="J25" s="69">
        <f>37.2-18</f>
        <v>19.200000000000003</v>
      </c>
      <c r="K25" s="80">
        <f t="shared" si="25"/>
        <v>37.200000000000003</v>
      </c>
      <c r="L25" s="55">
        <v>431.93400000000003</v>
      </c>
      <c r="M25" s="68">
        <f>154</f>
        <v>154</v>
      </c>
      <c r="N25" s="69">
        <f>391-M25</f>
        <v>237</v>
      </c>
      <c r="O25" s="80">
        <f t="shared" si="26"/>
        <v>391</v>
      </c>
      <c r="P25" s="117"/>
      <c r="Q25" s="118"/>
      <c r="R25" s="119"/>
      <c r="S25" s="101">
        <v>0</v>
      </c>
      <c r="T25" s="102">
        <v>30.2</v>
      </c>
      <c r="U25" s="104">
        <v>21.6</v>
      </c>
      <c r="V25" s="105">
        <v>21.600000000000009</v>
      </c>
      <c r="W25" s="103">
        <v>43.20000000000001</v>
      </c>
      <c r="X25" s="102">
        <v>395.5</v>
      </c>
      <c r="Y25" s="104">
        <v>168</v>
      </c>
      <c r="Z25" s="105">
        <v>122</v>
      </c>
      <c r="AA25" s="103">
        <v>290</v>
      </c>
      <c r="AB25" s="58"/>
      <c r="AC25" s="73"/>
      <c r="AD25" s="74"/>
      <c r="AE25" s="67">
        <f t="shared" ref="AE25:AE32" si="38">AC25+AD25</f>
        <v>0</v>
      </c>
      <c r="AF25" s="55">
        <v>33</v>
      </c>
      <c r="AG25" s="68"/>
      <c r="AH25" s="69"/>
      <c r="AI25" s="80">
        <f t="shared" si="30"/>
        <v>0</v>
      </c>
      <c r="AJ25" s="55">
        <v>367</v>
      </c>
      <c r="AK25" s="68"/>
      <c r="AL25" s="69"/>
      <c r="AM25" s="80">
        <f t="shared" si="31"/>
        <v>0</v>
      </c>
      <c r="AN25" s="58"/>
      <c r="AO25" s="73"/>
      <c r="AP25" s="74"/>
      <c r="AQ25" s="67"/>
      <c r="AR25" s="55">
        <v>41.8</v>
      </c>
      <c r="AS25" s="68">
        <v>25.2</v>
      </c>
      <c r="AT25" s="69">
        <v>25.2</v>
      </c>
      <c r="AU25" s="80">
        <f t="shared" si="32"/>
        <v>50.4</v>
      </c>
      <c r="AV25" s="55">
        <v>352.16699999999997</v>
      </c>
      <c r="AW25" s="68">
        <v>180.5</v>
      </c>
      <c r="AX25" s="69">
        <v>109</v>
      </c>
      <c r="AY25" s="80">
        <f t="shared" si="35"/>
        <v>289.5</v>
      </c>
    </row>
    <row r="26" spans="1:51" x14ac:dyDescent="0.25">
      <c r="A26" s="28"/>
      <c r="B26" s="37" t="s">
        <v>50</v>
      </c>
      <c r="C26" s="41" t="s">
        <v>4</v>
      </c>
      <c r="D26" s="58"/>
      <c r="E26" s="73"/>
      <c r="F26" s="74"/>
      <c r="G26" s="67">
        <f t="shared" si="24"/>
        <v>0</v>
      </c>
      <c r="H26" s="55"/>
      <c r="I26" s="68"/>
      <c r="J26" s="69"/>
      <c r="K26" s="80">
        <f t="shared" si="25"/>
        <v>0</v>
      </c>
      <c r="L26" s="55"/>
      <c r="M26" s="68"/>
      <c r="N26" s="69"/>
      <c r="O26" s="80">
        <f t="shared" si="26"/>
        <v>0</v>
      </c>
      <c r="P26" s="117"/>
      <c r="Q26" s="118"/>
      <c r="R26" s="119"/>
      <c r="S26" s="101">
        <v>0</v>
      </c>
      <c r="T26" s="102"/>
      <c r="U26" s="104"/>
      <c r="V26" s="105"/>
      <c r="W26" s="103">
        <v>0</v>
      </c>
      <c r="X26" s="102"/>
      <c r="Y26" s="104"/>
      <c r="Z26" s="105"/>
      <c r="AA26" s="103">
        <v>0</v>
      </c>
      <c r="AB26" s="58"/>
      <c r="AC26" s="73"/>
      <c r="AD26" s="74"/>
      <c r="AE26" s="67">
        <f t="shared" si="38"/>
        <v>0</v>
      </c>
      <c r="AF26" s="55"/>
      <c r="AG26" s="68"/>
      <c r="AH26" s="69"/>
      <c r="AI26" s="80">
        <f t="shared" si="30"/>
        <v>0</v>
      </c>
      <c r="AJ26" s="55"/>
      <c r="AK26" s="68"/>
      <c r="AL26" s="69"/>
      <c r="AM26" s="80">
        <f t="shared" si="31"/>
        <v>0</v>
      </c>
      <c r="AN26" s="58"/>
      <c r="AO26" s="73"/>
      <c r="AP26" s="74"/>
      <c r="AQ26" s="67"/>
      <c r="AR26" s="55"/>
      <c r="AS26" s="68"/>
      <c r="AT26" s="69"/>
      <c r="AU26" s="80"/>
      <c r="AV26" s="55"/>
      <c r="AW26" s="68"/>
      <c r="AX26" s="69"/>
      <c r="AY26" s="80"/>
    </row>
    <row r="27" spans="1:51" x14ac:dyDescent="0.25">
      <c r="A27" s="27" t="s">
        <v>52</v>
      </c>
      <c r="B27" s="38" t="s">
        <v>53</v>
      </c>
      <c r="C27" s="41" t="s">
        <v>4</v>
      </c>
      <c r="D27" s="56">
        <f>D28+D29</f>
        <v>0</v>
      </c>
      <c r="E27" s="70">
        <f>E28+E29</f>
        <v>0</v>
      </c>
      <c r="F27" s="70">
        <f>F28+F29</f>
        <v>0</v>
      </c>
      <c r="G27" s="71">
        <f t="shared" si="24"/>
        <v>0</v>
      </c>
      <c r="H27" s="57">
        <f>H28+H29</f>
        <v>0</v>
      </c>
      <c r="I27" s="70">
        <f>I28+I29</f>
        <v>0</v>
      </c>
      <c r="J27" s="70">
        <f>J28+J29</f>
        <v>0</v>
      </c>
      <c r="K27" s="81">
        <f t="shared" si="25"/>
        <v>0</v>
      </c>
      <c r="L27" s="57">
        <f>L28+L29</f>
        <v>0</v>
      </c>
      <c r="M27" s="70">
        <f>M28+M29</f>
        <v>0</v>
      </c>
      <c r="N27" s="70">
        <f>N28+N29</f>
        <v>0</v>
      </c>
      <c r="O27" s="81">
        <f t="shared" si="26"/>
        <v>0</v>
      </c>
      <c r="P27" s="106">
        <v>0</v>
      </c>
      <c r="Q27" s="107">
        <v>0</v>
      </c>
      <c r="R27" s="107">
        <v>0</v>
      </c>
      <c r="S27" s="108">
        <v>0</v>
      </c>
      <c r="T27" s="109">
        <v>0</v>
      </c>
      <c r="U27" s="107">
        <v>0</v>
      </c>
      <c r="V27" s="107">
        <v>0</v>
      </c>
      <c r="W27" s="110">
        <v>0</v>
      </c>
      <c r="X27" s="109">
        <v>0</v>
      </c>
      <c r="Y27" s="107">
        <v>0</v>
      </c>
      <c r="Z27" s="107">
        <v>0</v>
      </c>
      <c r="AA27" s="110">
        <v>0</v>
      </c>
      <c r="AB27" s="56">
        <f>AB28+AB29</f>
        <v>0</v>
      </c>
      <c r="AC27" s="70">
        <f>AC28+AC29</f>
        <v>0</v>
      </c>
      <c r="AD27" s="70">
        <f>AD28+AD29</f>
        <v>0</v>
      </c>
      <c r="AE27" s="71">
        <f t="shared" si="38"/>
        <v>0</v>
      </c>
      <c r="AF27" s="57">
        <f>AF28+AF29</f>
        <v>0</v>
      </c>
      <c r="AG27" s="70">
        <f>AG28+AG29</f>
        <v>0</v>
      </c>
      <c r="AH27" s="70">
        <f>AH28+AH29</f>
        <v>0</v>
      </c>
      <c r="AI27" s="81">
        <f t="shared" si="30"/>
        <v>0</v>
      </c>
      <c r="AJ27" s="57">
        <f>AJ28+AJ29</f>
        <v>0</v>
      </c>
      <c r="AK27" s="70">
        <f>AK28+AK29</f>
        <v>0</v>
      </c>
      <c r="AL27" s="70">
        <f>AL28+AL29</f>
        <v>0</v>
      </c>
      <c r="AM27" s="81">
        <f t="shared" si="31"/>
        <v>0</v>
      </c>
      <c r="AN27" s="56">
        <f>AN28+AN29</f>
        <v>0</v>
      </c>
      <c r="AO27" s="70">
        <f>AO28+AO29</f>
        <v>0</v>
      </c>
      <c r="AP27" s="70">
        <f>AP28+AP29</f>
        <v>0</v>
      </c>
      <c r="AQ27" s="71">
        <f t="shared" ref="AQ25:AQ32" si="39">AO27+AP27</f>
        <v>0</v>
      </c>
      <c r="AR27" s="57">
        <f>AR28+AR29</f>
        <v>0</v>
      </c>
      <c r="AS27" s="70">
        <f>AS28+AS29</f>
        <v>0</v>
      </c>
      <c r="AT27" s="70">
        <f>AT28+AT29</f>
        <v>0</v>
      </c>
      <c r="AU27" s="81">
        <f t="shared" si="32"/>
        <v>0</v>
      </c>
      <c r="AV27" s="57">
        <f>AV28+AV29</f>
        <v>0</v>
      </c>
      <c r="AW27" s="70">
        <f>AW28+AW29</f>
        <v>0</v>
      </c>
      <c r="AX27" s="70">
        <f>AX28+AX29</f>
        <v>0</v>
      </c>
      <c r="AY27" s="81">
        <f t="shared" si="35"/>
        <v>0</v>
      </c>
    </row>
    <row r="28" spans="1:51" x14ac:dyDescent="0.25">
      <c r="A28" s="28"/>
      <c r="B28" s="37" t="s">
        <v>49</v>
      </c>
      <c r="C28" s="41" t="s">
        <v>4</v>
      </c>
      <c r="D28" s="58"/>
      <c r="E28" s="73"/>
      <c r="F28" s="74"/>
      <c r="G28" s="67">
        <f t="shared" si="24"/>
        <v>0</v>
      </c>
      <c r="H28" s="55"/>
      <c r="I28" s="73"/>
      <c r="J28" s="74"/>
      <c r="K28" s="80">
        <f t="shared" si="25"/>
        <v>0</v>
      </c>
      <c r="L28" s="55"/>
      <c r="M28" s="73"/>
      <c r="N28" s="74"/>
      <c r="O28" s="80">
        <f t="shared" si="26"/>
        <v>0</v>
      </c>
      <c r="P28" s="117"/>
      <c r="Q28" s="118"/>
      <c r="R28" s="119"/>
      <c r="S28" s="101">
        <v>0</v>
      </c>
      <c r="T28" s="102"/>
      <c r="U28" s="118"/>
      <c r="V28" s="119"/>
      <c r="W28" s="103">
        <v>0</v>
      </c>
      <c r="X28" s="102"/>
      <c r="Y28" s="118"/>
      <c r="Z28" s="119"/>
      <c r="AA28" s="103">
        <v>0</v>
      </c>
      <c r="AB28" s="58"/>
      <c r="AC28" s="73"/>
      <c r="AD28" s="74"/>
      <c r="AE28" s="67">
        <f t="shared" si="38"/>
        <v>0</v>
      </c>
      <c r="AF28" s="55"/>
      <c r="AG28" s="73"/>
      <c r="AH28" s="74"/>
      <c r="AI28" s="80">
        <f t="shared" si="30"/>
        <v>0</v>
      </c>
      <c r="AJ28" s="55"/>
      <c r="AK28" s="73"/>
      <c r="AL28" s="74"/>
      <c r="AM28" s="80">
        <f t="shared" si="31"/>
        <v>0</v>
      </c>
      <c r="AN28" s="58"/>
      <c r="AO28" s="73"/>
      <c r="AP28" s="74"/>
      <c r="AQ28" s="67"/>
      <c r="AR28" s="55"/>
      <c r="AS28" s="73"/>
      <c r="AT28" s="74"/>
      <c r="AU28" s="80"/>
      <c r="AV28" s="55"/>
      <c r="AW28" s="73"/>
      <c r="AX28" s="74"/>
      <c r="AY28" s="80"/>
    </row>
    <row r="29" spans="1:51" ht="30" x14ac:dyDescent="0.25">
      <c r="A29" s="28"/>
      <c r="B29" s="39" t="s">
        <v>54</v>
      </c>
      <c r="C29" s="41" t="s">
        <v>4</v>
      </c>
      <c r="D29" s="58"/>
      <c r="E29" s="73"/>
      <c r="F29" s="74"/>
      <c r="G29" s="67">
        <f t="shared" si="24"/>
        <v>0</v>
      </c>
      <c r="H29" s="55"/>
      <c r="I29" s="73"/>
      <c r="J29" s="74"/>
      <c r="K29" s="80">
        <f t="shared" si="25"/>
        <v>0</v>
      </c>
      <c r="L29" s="55"/>
      <c r="M29" s="73"/>
      <c r="N29" s="74"/>
      <c r="O29" s="80">
        <f t="shared" si="26"/>
        <v>0</v>
      </c>
      <c r="P29" s="117"/>
      <c r="Q29" s="118"/>
      <c r="R29" s="119"/>
      <c r="S29" s="101">
        <v>0</v>
      </c>
      <c r="T29" s="102"/>
      <c r="U29" s="118"/>
      <c r="V29" s="119"/>
      <c r="W29" s="103">
        <v>0</v>
      </c>
      <c r="X29" s="102"/>
      <c r="Y29" s="118"/>
      <c r="Z29" s="119"/>
      <c r="AA29" s="103">
        <v>0</v>
      </c>
      <c r="AB29" s="58"/>
      <c r="AC29" s="73"/>
      <c r="AD29" s="74"/>
      <c r="AE29" s="67">
        <f t="shared" si="38"/>
        <v>0</v>
      </c>
      <c r="AF29" s="55"/>
      <c r="AG29" s="73"/>
      <c r="AH29" s="74"/>
      <c r="AI29" s="80">
        <f t="shared" si="30"/>
        <v>0</v>
      </c>
      <c r="AJ29" s="55"/>
      <c r="AK29" s="73"/>
      <c r="AL29" s="74"/>
      <c r="AM29" s="80">
        <f t="shared" si="31"/>
        <v>0</v>
      </c>
      <c r="AN29" s="58"/>
      <c r="AO29" s="73"/>
      <c r="AP29" s="74"/>
      <c r="AQ29" s="67"/>
      <c r="AR29" s="55"/>
      <c r="AS29" s="73"/>
      <c r="AT29" s="74"/>
      <c r="AU29" s="80"/>
      <c r="AV29" s="55"/>
      <c r="AW29" s="73"/>
      <c r="AX29" s="74"/>
      <c r="AY29" s="80"/>
    </row>
    <row r="30" spans="1:51" x14ac:dyDescent="0.25">
      <c r="A30" s="27" t="s">
        <v>55</v>
      </c>
      <c r="B30" s="38" t="s">
        <v>63</v>
      </c>
      <c r="C30" s="41" t="s">
        <v>4</v>
      </c>
      <c r="D30" s="56">
        <f>D31+D32</f>
        <v>18.946999999999999</v>
      </c>
      <c r="E30" s="70">
        <f>E31+E32</f>
        <v>16.600000000000001</v>
      </c>
      <c r="F30" s="70">
        <f>F31+F32</f>
        <v>27.949999999999996</v>
      </c>
      <c r="G30" s="71">
        <f t="shared" si="24"/>
        <v>44.55</v>
      </c>
      <c r="H30" s="57">
        <f>H31+H32</f>
        <v>157.6</v>
      </c>
      <c r="I30" s="70">
        <f>I31+I32</f>
        <v>76.92</v>
      </c>
      <c r="J30" s="70">
        <f>J31+J32</f>
        <v>77.98</v>
      </c>
      <c r="K30" s="81">
        <f t="shared" si="25"/>
        <v>154.9</v>
      </c>
      <c r="L30" s="57">
        <f>L31+L32</f>
        <v>45.332999999999998</v>
      </c>
      <c r="M30" s="70">
        <f>M31+M32</f>
        <v>36</v>
      </c>
      <c r="N30" s="70">
        <f>N31+N32</f>
        <v>36</v>
      </c>
      <c r="O30" s="81">
        <f t="shared" si="26"/>
        <v>72</v>
      </c>
      <c r="P30" s="106">
        <v>33.146999999999998</v>
      </c>
      <c r="Q30" s="107">
        <v>9.4</v>
      </c>
      <c r="R30" s="107">
        <v>11.480000000000002</v>
      </c>
      <c r="S30" s="108">
        <v>20.880000000000003</v>
      </c>
      <c r="T30" s="109">
        <v>156.03800000000001</v>
      </c>
      <c r="U30" s="107">
        <v>78.52</v>
      </c>
      <c r="V30" s="107">
        <v>86.75</v>
      </c>
      <c r="W30" s="110">
        <v>165.26999999999998</v>
      </c>
      <c r="X30" s="109">
        <v>61.332999999999998</v>
      </c>
      <c r="Y30" s="107">
        <v>36</v>
      </c>
      <c r="Z30" s="107">
        <v>36</v>
      </c>
      <c r="AA30" s="110">
        <v>72</v>
      </c>
      <c r="AB30" s="56">
        <f>AB31+AB32</f>
        <v>50.8</v>
      </c>
      <c r="AC30" s="70">
        <f>AC31+AC32</f>
        <v>0</v>
      </c>
      <c r="AD30" s="70">
        <f>AD31+AD32</f>
        <v>0</v>
      </c>
      <c r="AE30" s="71">
        <f t="shared" si="38"/>
        <v>0</v>
      </c>
      <c r="AF30" s="57">
        <f>AF31+AF32</f>
        <v>151.238</v>
      </c>
      <c r="AG30" s="70">
        <f>AG31+AG32</f>
        <v>0</v>
      </c>
      <c r="AH30" s="70">
        <f>AH31+AH32</f>
        <v>0</v>
      </c>
      <c r="AI30" s="81">
        <f t="shared" si="30"/>
        <v>0</v>
      </c>
      <c r="AJ30" s="57">
        <f>AJ31+AJ32</f>
        <v>72</v>
      </c>
      <c r="AK30" s="70">
        <f>AK31+AK32</f>
        <v>0</v>
      </c>
      <c r="AL30" s="70">
        <f>AL31+AL32</f>
        <v>0</v>
      </c>
      <c r="AM30" s="81">
        <f t="shared" si="31"/>
        <v>0</v>
      </c>
      <c r="AN30" s="56">
        <f>AN31</f>
        <v>32.409999999999997</v>
      </c>
      <c r="AO30" s="70">
        <f>AO31+AO32</f>
        <v>7.85</v>
      </c>
      <c r="AP30" s="70">
        <f>AP31+AP32</f>
        <v>12.299999999999999</v>
      </c>
      <c r="AQ30" s="71">
        <f t="shared" si="39"/>
        <v>20.149999999999999</v>
      </c>
      <c r="AR30" s="57">
        <v>158.60300000000001</v>
      </c>
      <c r="AS30" s="70">
        <f>AS31+AS32</f>
        <v>88.25</v>
      </c>
      <c r="AT30" s="70">
        <f>AT31+AT32</f>
        <v>81.66</v>
      </c>
      <c r="AU30" s="81">
        <f t="shared" si="32"/>
        <v>169.91</v>
      </c>
      <c r="AV30" s="57">
        <v>72</v>
      </c>
      <c r="AW30" s="70">
        <f>AW31+AW32</f>
        <v>18</v>
      </c>
      <c r="AX30" s="70">
        <f>AX31+AX32</f>
        <v>18</v>
      </c>
      <c r="AY30" s="81">
        <f t="shared" si="35"/>
        <v>36</v>
      </c>
    </row>
    <row r="31" spans="1:51" x14ac:dyDescent="0.25">
      <c r="A31" s="28"/>
      <c r="B31" s="37" t="s">
        <v>49</v>
      </c>
      <c r="C31" s="41" t="s">
        <v>4</v>
      </c>
      <c r="D31" s="54">
        <v>18.946999999999999</v>
      </c>
      <c r="E31" s="68">
        <v>16.600000000000001</v>
      </c>
      <c r="F31" s="69">
        <f>44.55-E31</f>
        <v>27.949999999999996</v>
      </c>
      <c r="G31" s="67">
        <f t="shared" si="24"/>
        <v>44.55</v>
      </c>
      <c r="H31" s="55">
        <v>157.6</v>
      </c>
      <c r="I31" s="68">
        <v>76.92</v>
      </c>
      <c r="J31" s="69">
        <f>154.9-I31</f>
        <v>77.98</v>
      </c>
      <c r="K31" s="80">
        <f t="shared" si="25"/>
        <v>154.9</v>
      </c>
      <c r="L31" s="55">
        <v>45.332999999999998</v>
      </c>
      <c r="M31" s="68">
        <v>36</v>
      </c>
      <c r="N31" s="69">
        <f>72-M31</f>
        <v>36</v>
      </c>
      <c r="O31" s="80">
        <f t="shared" si="26"/>
        <v>72</v>
      </c>
      <c r="P31" s="99">
        <v>33.146999999999998</v>
      </c>
      <c r="Q31" s="104">
        <v>9.4</v>
      </c>
      <c r="R31" s="105">
        <v>11.480000000000002</v>
      </c>
      <c r="S31" s="101">
        <v>20.880000000000003</v>
      </c>
      <c r="T31" s="102">
        <v>156.03800000000001</v>
      </c>
      <c r="U31" s="104">
        <v>78.52</v>
      </c>
      <c r="V31" s="105">
        <v>86.75</v>
      </c>
      <c r="W31" s="103">
        <v>165.26999999999998</v>
      </c>
      <c r="X31" s="102">
        <v>61.332999999999998</v>
      </c>
      <c r="Y31" s="104">
        <v>36</v>
      </c>
      <c r="Z31" s="105">
        <v>36</v>
      </c>
      <c r="AA31" s="103">
        <v>72</v>
      </c>
      <c r="AB31" s="54">
        <v>50.8</v>
      </c>
      <c r="AC31" s="68"/>
      <c r="AD31" s="69"/>
      <c r="AE31" s="67">
        <f t="shared" si="38"/>
        <v>0</v>
      </c>
      <c r="AF31" s="55">
        <v>151.238</v>
      </c>
      <c r="AG31" s="68"/>
      <c r="AH31" s="69"/>
      <c r="AI31" s="80">
        <f t="shared" si="30"/>
        <v>0</v>
      </c>
      <c r="AJ31" s="55">
        <v>72</v>
      </c>
      <c r="AK31" s="68"/>
      <c r="AL31" s="69"/>
      <c r="AM31" s="80">
        <f t="shared" si="31"/>
        <v>0</v>
      </c>
      <c r="AN31" s="54">
        <v>32.409999999999997</v>
      </c>
      <c r="AO31" s="68">
        <v>7.85</v>
      </c>
      <c r="AP31" s="69">
        <v>12.299999999999999</v>
      </c>
      <c r="AQ31" s="67">
        <f t="shared" si="39"/>
        <v>20.149999999999999</v>
      </c>
      <c r="AR31" s="55">
        <v>158.60300000000001</v>
      </c>
      <c r="AS31" s="68">
        <v>88.25</v>
      </c>
      <c r="AT31" s="69">
        <v>81.66</v>
      </c>
      <c r="AU31" s="80">
        <f t="shared" si="32"/>
        <v>169.91</v>
      </c>
      <c r="AV31" s="55">
        <v>72</v>
      </c>
      <c r="AW31" s="68">
        <v>18</v>
      </c>
      <c r="AX31" s="69">
        <v>18</v>
      </c>
      <c r="AY31" s="80">
        <f t="shared" si="35"/>
        <v>36</v>
      </c>
    </row>
    <row r="32" spans="1:51" x14ac:dyDescent="0.25">
      <c r="A32" s="29"/>
      <c r="B32" s="40" t="s">
        <v>56</v>
      </c>
      <c r="C32" s="44" t="s">
        <v>4</v>
      </c>
      <c r="D32" s="59"/>
      <c r="E32" s="75"/>
      <c r="F32" s="76"/>
      <c r="G32" s="77">
        <f t="shared" si="24"/>
        <v>0</v>
      </c>
      <c r="H32" s="60"/>
      <c r="I32" s="75"/>
      <c r="J32" s="76"/>
      <c r="K32" s="77">
        <f t="shared" si="25"/>
        <v>0</v>
      </c>
      <c r="L32" s="60"/>
      <c r="M32" s="75"/>
      <c r="N32" s="76"/>
      <c r="O32" s="77">
        <f t="shared" si="26"/>
        <v>0</v>
      </c>
      <c r="P32" s="120"/>
      <c r="Q32" s="121"/>
      <c r="R32" s="122"/>
      <c r="S32" s="123">
        <v>0</v>
      </c>
      <c r="T32" s="124"/>
      <c r="U32" s="121"/>
      <c r="V32" s="122"/>
      <c r="W32" s="123">
        <v>0</v>
      </c>
      <c r="X32" s="124"/>
      <c r="Y32" s="121"/>
      <c r="Z32" s="122"/>
      <c r="AA32" s="123">
        <v>0</v>
      </c>
      <c r="AB32" s="59"/>
      <c r="AC32" s="75"/>
      <c r="AD32" s="76"/>
      <c r="AE32" s="77">
        <f t="shared" si="38"/>
        <v>0</v>
      </c>
      <c r="AF32" s="60"/>
      <c r="AG32" s="75"/>
      <c r="AH32" s="76"/>
      <c r="AI32" s="77">
        <f t="shared" si="30"/>
        <v>0</v>
      </c>
      <c r="AJ32" s="60"/>
      <c r="AK32" s="75"/>
      <c r="AL32" s="76"/>
      <c r="AM32" s="77">
        <f t="shared" si="31"/>
        <v>0</v>
      </c>
      <c r="AN32" s="59"/>
      <c r="AO32" s="75"/>
      <c r="AP32" s="76"/>
      <c r="AQ32" s="77"/>
      <c r="AR32" s="60"/>
      <c r="AS32" s="75"/>
      <c r="AT32" s="76"/>
      <c r="AU32" s="77"/>
      <c r="AV32" s="60"/>
      <c r="AW32" s="75"/>
      <c r="AX32" s="76"/>
      <c r="AY32" s="77"/>
    </row>
    <row r="34" spans="16:27" x14ac:dyDescent="0.25"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</row>
  </sheetData>
  <mergeCells count="36">
    <mergeCell ref="Q5:S5"/>
    <mergeCell ref="U5:W5"/>
    <mergeCell ref="Y5:AA5"/>
    <mergeCell ref="P2:AA2"/>
    <mergeCell ref="P3:S3"/>
    <mergeCell ref="T3:W3"/>
    <mergeCell ref="X3:AA3"/>
    <mergeCell ref="P4:AA4"/>
    <mergeCell ref="AC5:AE5"/>
    <mergeCell ref="AG5:AI5"/>
    <mergeCell ref="AK5:AM5"/>
    <mergeCell ref="AB2:AM2"/>
    <mergeCell ref="AB3:AE3"/>
    <mergeCell ref="AF3:AI3"/>
    <mergeCell ref="AJ3:AM3"/>
    <mergeCell ref="AB4:AM4"/>
    <mergeCell ref="A1:C1"/>
    <mergeCell ref="D3:G3"/>
    <mergeCell ref="B2:B6"/>
    <mergeCell ref="A2:A6"/>
    <mergeCell ref="C2:C6"/>
    <mergeCell ref="D2:O2"/>
    <mergeCell ref="D4:O4"/>
    <mergeCell ref="E5:G5"/>
    <mergeCell ref="I5:K5"/>
    <mergeCell ref="M5:O5"/>
    <mergeCell ref="H3:K3"/>
    <mergeCell ref="L3:O3"/>
    <mergeCell ref="AO5:AQ5"/>
    <mergeCell ref="AS5:AU5"/>
    <mergeCell ref="AW5:AY5"/>
    <mergeCell ref="AN2:AY2"/>
    <mergeCell ref="AN3:AQ3"/>
    <mergeCell ref="AR3:AU3"/>
    <mergeCell ref="AV3:AY3"/>
    <mergeCell ref="AN4:AY4"/>
  </mergeCells>
  <phoneticPr fontId="6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9"/>
  <sheetViews>
    <sheetView zoomScaleSheetLayoutView="80" workbookViewId="0">
      <selection activeCell="D24" sqref="D24:D25"/>
    </sheetView>
  </sheetViews>
  <sheetFormatPr defaultRowHeight="15" x14ac:dyDescent="0.25"/>
  <cols>
    <col min="1" max="1" width="5.5703125" style="1" customWidth="1"/>
    <col min="2" max="2" width="34.140625" style="1" customWidth="1"/>
    <col min="3" max="3" width="16.28515625" style="1" bestFit="1" customWidth="1"/>
    <col min="4" max="6" width="10.42578125" style="1" customWidth="1"/>
    <col min="7" max="7" width="33.7109375" style="1" customWidth="1"/>
    <col min="8" max="8" width="12" style="1" customWidth="1"/>
    <col min="9" max="11" width="10.42578125" style="1" customWidth="1"/>
    <col min="12" max="16384" width="9.140625" style="1"/>
  </cols>
  <sheetData>
    <row r="1" spans="1:11" ht="20.25" customHeight="1" x14ac:dyDescent="0.25">
      <c r="A1" s="159" t="s">
        <v>64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16.5" customHeight="1" x14ac:dyDescent="0.25">
      <c r="A2" s="156" t="s">
        <v>5</v>
      </c>
      <c r="B2" s="170" t="s">
        <v>65</v>
      </c>
      <c r="C2" s="165"/>
      <c r="D2" s="165"/>
      <c r="E2" s="165"/>
      <c r="F2" s="166"/>
      <c r="G2" s="165" t="s">
        <v>66</v>
      </c>
      <c r="H2" s="165"/>
      <c r="I2" s="165"/>
      <c r="J2" s="165"/>
      <c r="K2" s="166"/>
    </row>
    <row r="3" spans="1:11" ht="16.5" customHeight="1" x14ac:dyDescent="0.25">
      <c r="A3" s="157"/>
      <c r="B3" s="167" t="s">
        <v>73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1:11" ht="18" customHeight="1" x14ac:dyDescent="0.25">
      <c r="A4" s="157"/>
      <c r="B4" s="156" t="s">
        <v>6</v>
      </c>
      <c r="C4" s="160" t="s">
        <v>7</v>
      </c>
      <c r="D4" s="163" t="s">
        <v>8</v>
      </c>
      <c r="E4" s="163"/>
      <c r="F4" s="163"/>
      <c r="G4" s="156" t="s">
        <v>6</v>
      </c>
      <c r="H4" s="160" t="s">
        <v>7</v>
      </c>
      <c r="I4" s="163" t="s">
        <v>8</v>
      </c>
      <c r="J4" s="163"/>
      <c r="K4" s="163"/>
    </row>
    <row r="5" spans="1:11" ht="18" customHeight="1" x14ac:dyDescent="0.25">
      <c r="A5" s="157"/>
      <c r="B5" s="157"/>
      <c r="C5" s="161"/>
      <c r="D5" s="164" t="s">
        <v>11</v>
      </c>
      <c r="E5" s="164" t="s">
        <v>12</v>
      </c>
      <c r="F5" s="164" t="s">
        <v>13</v>
      </c>
      <c r="G5" s="157"/>
      <c r="H5" s="161"/>
      <c r="I5" s="164" t="s">
        <v>11</v>
      </c>
      <c r="J5" s="164" t="s">
        <v>12</v>
      </c>
      <c r="K5" s="164" t="s">
        <v>13</v>
      </c>
    </row>
    <row r="6" spans="1:11" ht="18" customHeight="1" x14ac:dyDescent="0.25">
      <c r="A6" s="158"/>
      <c r="B6" s="158"/>
      <c r="C6" s="162"/>
      <c r="D6" s="164"/>
      <c r="E6" s="164"/>
      <c r="F6" s="164"/>
      <c r="G6" s="158"/>
      <c r="H6" s="162"/>
      <c r="I6" s="164"/>
      <c r="J6" s="164"/>
      <c r="K6" s="164"/>
    </row>
    <row r="7" spans="1:11" x14ac:dyDescent="0.25">
      <c r="A7" s="8">
        <v>1</v>
      </c>
      <c r="B7" s="8">
        <f>A7+1</f>
        <v>2</v>
      </c>
      <c r="C7" s="8">
        <f t="shared" ref="C7:K7" si="0">B7+1</f>
        <v>3</v>
      </c>
      <c r="D7" s="8">
        <f t="shared" si="0"/>
        <v>4</v>
      </c>
      <c r="E7" s="8">
        <f t="shared" si="0"/>
        <v>5</v>
      </c>
      <c r="F7" s="8">
        <f t="shared" si="0"/>
        <v>6</v>
      </c>
      <c r="G7" s="8">
        <f>F7+1</f>
        <v>7</v>
      </c>
      <c r="H7" s="8">
        <f t="shared" si="0"/>
        <v>8</v>
      </c>
      <c r="I7" s="8">
        <f t="shared" si="0"/>
        <v>9</v>
      </c>
      <c r="J7" s="8">
        <f t="shared" si="0"/>
        <v>10</v>
      </c>
      <c r="K7" s="8">
        <f t="shared" si="0"/>
        <v>11</v>
      </c>
    </row>
    <row r="8" spans="1:11" s="45" customFormat="1" ht="20.25" customHeight="1" x14ac:dyDescent="0.2">
      <c r="A8" s="6" t="s">
        <v>1</v>
      </c>
      <c r="B8" s="7" t="s">
        <v>9</v>
      </c>
      <c r="C8" s="61" t="s">
        <v>10</v>
      </c>
      <c r="D8" s="62">
        <v>231.92650345697018</v>
      </c>
      <c r="E8" s="9">
        <v>1238.7857250701773</v>
      </c>
      <c r="F8" s="9">
        <v>2474.3473318236388</v>
      </c>
      <c r="G8" s="7" t="s">
        <v>9</v>
      </c>
      <c r="H8" s="61" t="s">
        <v>10</v>
      </c>
      <c r="I8" s="9">
        <v>521.155123</v>
      </c>
      <c r="J8" s="9">
        <v>1158.6887842000001</v>
      </c>
      <c r="K8" s="9">
        <v>5934.3698599999998</v>
      </c>
    </row>
    <row r="9" spans="1:11" ht="21" customHeight="1" x14ac:dyDescent="0.25">
      <c r="A9" s="2"/>
      <c r="B9" s="3"/>
      <c r="C9" s="4"/>
      <c r="D9" s="5"/>
      <c r="G9" s="3"/>
      <c r="H9" s="4"/>
      <c r="I9" s="5"/>
    </row>
  </sheetData>
  <mergeCells count="17">
    <mergeCell ref="K5:K6"/>
    <mergeCell ref="A2:A6"/>
    <mergeCell ref="A1:K1"/>
    <mergeCell ref="B4:B6"/>
    <mergeCell ref="C4:C6"/>
    <mergeCell ref="D4:F4"/>
    <mergeCell ref="D5:D6"/>
    <mergeCell ref="E5:E6"/>
    <mergeCell ref="F5:F6"/>
    <mergeCell ref="G2:K2"/>
    <mergeCell ref="G4:G6"/>
    <mergeCell ref="B3:K3"/>
    <mergeCell ref="B2:F2"/>
    <mergeCell ref="H4:H6"/>
    <mergeCell ref="I4:K4"/>
    <mergeCell ref="I5:I6"/>
    <mergeCell ref="J5:J6"/>
  </mergeCells>
  <phoneticPr fontId="6" type="noConversion"/>
  <printOptions horizontalCentered="1"/>
  <pageMargins left="0.39370078740157483" right="0.39370078740157483" top="1.1811023622047245" bottom="0.39370078740157483" header="0" footer="0"/>
  <pageSetup paperSize="9" scale="86" orientation="landscape" r:id="rId1"/>
  <headerFooter alignWithMargins="0"/>
  <rowBreaks count="2" manualBreakCount="2">
    <brk id="23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2022-03-04T03:52:05Z</cp:lastPrinted>
  <dcterms:created xsi:type="dcterms:W3CDTF">1996-10-08T23:32:33Z</dcterms:created>
  <dcterms:modified xsi:type="dcterms:W3CDTF">2024-06-19T22:56:42Z</dcterms:modified>
</cp:coreProperties>
</file>