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план 2025\"/>
    </mc:Choice>
  </mc:AlternateContent>
  <xr:revisionPtr revIDLastSave="0" documentId="13_ncr:1_{D1319E2C-DB88-4DA2-8558-84B1FF2176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20" r:id="rId1"/>
    <sheet name="раздел 2" sheetId="24" r:id="rId2"/>
    <sheet name="раздел 3,4" sheetId="22" r:id="rId3"/>
    <sheet name="раздел 5" sheetId="23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1">'раздел 2'!$A$1:$R$35</definedName>
    <definedName name="_xlnm.Print_Area" localSheetId="3">'раздел 5'!$A$1:$H$20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3" l="1"/>
  <c r="H29" i="22"/>
  <c r="G29" i="22"/>
  <c r="F29" i="22"/>
  <c r="E29" i="22"/>
  <c r="E19" i="23" l="1"/>
  <c r="F19" i="23" s="1"/>
  <c r="G19" i="23" s="1"/>
  <c r="H19" i="23" s="1"/>
  <c r="D29" i="22"/>
  <c r="H16" i="23" l="1"/>
  <c r="G16" i="23"/>
  <c r="F16" i="23"/>
  <c r="E16" i="23"/>
  <c r="D16" i="23"/>
  <c r="H12" i="23"/>
  <c r="G12" i="23"/>
  <c r="F12" i="23"/>
  <c r="E12" i="23"/>
  <c r="D12" i="23"/>
  <c r="H9" i="23"/>
  <c r="G9" i="23"/>
  <c r="F9" i="23"/>
  <c r="E9" i="23"/>
  <c r="D9" i="23"/>
  <c r="F8" i="24" l="1"/>
  <c r="I8" i="24" l="1"/>
  <c r="I7" i="24" s="1"/>
  <c r="H8" i="24"/>
  <c r="G8" i="24"/>
  <c r="J8" i="24" s="1"/>
  <c r="H7" i="24"/>
  <c r="F7" i="24"/>
  <c r="E7" i="24"/>
  <c r="D7" i="24"/>
  <c r="K8" i="24"/>
  <c r="K7" i="24" s="1"/>
  <c r="G7" i="24" l="1"/>
  <c r="J7" i="24"/>
  <c r="M8" i="24"/>
  <c r="L8" i="24"/>
  <c r="N8" i="24"/>
  <c r="M7" i="24" l="1"/>
  <c r="P8" i="24"/>
  <c r="P7" i="24" s="1"/>
  <c r="L7" i="24"/>
  <c r="O8" i="24"/>
  <c r="N7" i="24"/>
  <c r="Q8" i="24"/>
  <c r="Q7" i="24" s="1"/>
  <c r="O7" i="24" l="1"/>
  <c r="R8" i="24"/>
  <c r="R7" i="24" s="1"/>
  <c r="R12" i="24" l="1"/>
  <c r="O38" i="24" l="1"/>
  <c r="F20" i="23" l="1"/>
  <c r="H8" i="23" l="1"/>
  <c r="G8" i="23"/>
  <c r="F8" i="23"/>
  <c r="E8" i="23"/>
  <c r="H11" i="23"/>
  <c r="G11" i="23"/>
  <c r="F11" i="23"/>
  <c r="D12" i="24" l="1"/>
  <c r="D16" i="24" s="1"/>
  <c r="D20" i="23" l="1"/>
  <c r="D18" i="23" s="1"/>
  <c r="E12" i="24" l="1"/>
  <c r="E16" i="24" s="1"/>
  <c r="H12" i="24" l="1"/>
  <c r="G12" i="24"/>
  <c r="G16" i="24" s="1"/>
  <c r="F12" i="24"/>
  <c r="F16" i="24" s="1"/>
  <c r="H10" i="23" l="1"/>
  <c r="G10" i="23"/>
  <c r="F10" i="23"/>
  <c r="E10" i="23"/>
  <c r="H7" i="23"/>
  <c r="G7" i="23"/>
  <c r="F7" i="23"/>
  <c r="E7" i="23"/>
  <c r="D28" i="22"/>
  <c r="E28" i="22" s="1"/>
  <c r="F28" i="22" s="1"/>
  <c r="G28" i="22" s="1"/>
  <c r="H28" i="22" s="1"/>
  <c r="D6" i="24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K12" i="24" l="1"/>
  <c r="K16" i="24" s="1"/>
  <c r="J12" i="24"/>
  <c r="J16" i="24" s="1"/>
  <c r="H16" i="24"/>
  <c r="L12" i="24"/>
  <c r="L16" i="24" l="1"/>
  <c r="D10" i="23" l="1"/>
  <c r="D7" i="23"/>
  <c r="P36" i="24" l="1"/>
  <c r="F18" i="23" l="1"/>
  <c r="E18" i="23"/>
  <c r="H18" i="23" s="1"/>
  <c r="G18" i="23"/>
  <c r="O12" i="24" l="1"/>
  <c r="O16" i="24" s="1"/>
  <c r="G20" i="23" l="1"/>
  <c r="Q12" i="24" l="1"/>
  <c r="M12" i="24"/>
  <c r="H20" i="23"/>
  <c r="R16" i="24"/>
  <c r="P12" i="24" l="1"/>
  <c r="P16" i="24" s="1"/>
  <c r="N12" i="24"/>
  <c r="M16" i="24"/>
  <c r="Q16" i="24" l="1"/>
  <c r="N16" i="24"/>
  <c r="E20" i="23" l="1"/>
  <c r="I12" i="24" l="1"/>
  <c r="I16" i="24" s="1"/>
  <c r="F20" i="24" l="1"/>
  <c r="F33" i="24"/>
  <c r="F34" i="24" s="1"/>
  <c r="F30" i="24"/>
  <c r="F31" i="24" s="1"/>
  <c r="F23" i="24" l="1"/>
  <c r="D34" i="24"/>
  <c r="E34" i="24" s="1"/>
  <c r="D31" i="24"/>
  <c r="D20" i="24"/>
  <c r="E20" i="24" s="1"/>
  <c r="F17" i="24"/>
  <c r="H34" i="24" l="1"/>
  <c r="E33" i="24"/>
  <c r="H20" i="24"/>
  <c r="E17" i="24"/>
  <c r="E21" i="24" s="1"/>
  <c r="G31" i="24"/>
  <c r="D30" i="24"/>
  <c r="E31" i="24"/>
  <c r="F27" i="24"/>
  <c r="F22" i="24"/>
  <c r="G20" i="24"/>
  <c r="D17" i="24"/>
  <c r="D21" i="24" s="1"/>
  <c r="G34" i="24"/>
  <c r="D33" i="24"/>
  <c r="F28" i="24" l="1"/>
  <c r="F29" i="24" s="1"/>
  <c r="H31" i="24"/>
  <c r="E30" i="24"/>
  <c r="G33" i="24"/>
  <c r="I34" i="24"/>
  <c r="J34" i="24"/>
  <c r="K20" i="24"/>
  <c r="H17" i="24"/>
  <c r="H21" i="24" s="1"/>
  <c r="I20" i="24"/>
  <c r="I17" i="24" s="1"/>
  <c r="G17" i="24"/>
  <c r="G21" i="24" s="1"/>
  <c r="J20" i="24"/>
  <c r="G30" i="24"/>
  <c r="J31" i="24"/>
  <c r="F21" i="24"/>
  <c r="K34" i="24"/>
  <c r="H33" i="24"/>
  <c r="I33" i="24" s="1"/>
  <c r="D29" i="24" l="1"/>
  <c r="G29" i="24" s="1"/>
  <c r="M31" i="24"/>
  <c r="J30" i="24"/>
  <c r="M34" i="24"/>
  <c r="J33" i="24"/>
  <c r="L34" i="24"/>
  <c r="I31" i="24"/>
  <c r="K31" i="24"/>
  <c r="H30" i="24"/>
  <c r="I30" i="24" s="1"/>
  <c r="I21" i="24"/>
  <c r="N34" i="24"/>
  <c r="K33" i="24"/>
  <c r="M20" i="24"/>
  <c r="L20" i="24"/>
  <c r="L17" i="24" s="1"/>
  <c r="J17" i="24"/>
  <c r="J21" i="24" s="1"/>
  <c r="N20" i="24"/>
  <c r="K17" i="24"/>
  <c r="K21" i="24" s="1"/>
  <c r="D28" i="24"/>
  <c r="L21" i="24" l="1"/>
  <c r="Q20" i="24"/>
  <c r="Q17" i="24" s="1"/>
  <c r="Q21" i="24" s="1"/>
  <c r="N17" i="24"/>
  <c r="N21" i="24" s="1"/>
  <c r="P20" i="24"/>
  <c r="O20" i="24"/>
  <c r="O17" i="24" s="1"/>
  <c r="M17" i="24"/>
  <c r="M21" i="24" s="1"/>
  <c r="L33" i="24"/>
  <c r="P31" i="24"/>
  <c r="M30" i="24"/>
  <c r="G28" i="24"/>
  <c r="D27" i="24"/>
  <c r="D23" i="24" s="1"/>
  <c r="D22" i="24" s="1"/>
  <c r="K30" i="24"/>
  <c r="L30" i="24" s="1"/>
  <c r="N31" i="24"/>
  <c r="P34" i="24"/>
  <c r="O34" i="24"/>
  <c r="M33" i="24"/>
  <c r="J29" i="24"/>
  <c r="N33" i="24"/>
  <c r="Q34" i="24"/>
  <c r="Q33" i="24" s="1"/>
  <c r="E28" i="24"/>
  <c r="L31" i="24"/>
  <c r="E29" i="24"/>
  <c r="H29" i="24" s="1"/>
  <c r="K29" i="24" s="1"/>
  <c r="N29" i="24" s="1"/>
  <c r="Q29" i="24" s="1"/>
  <c r="O21" i="24" l="1"/>
  <c r="H28" i="24"/>
  <c r="I28" i="24" s="1"/>
  <c r="E27" i="24"/>
  <c r="E23" i="24" s="1"/>
  <c r="E22" i="24" s="1"/>
  <c r="M29" i="24"/>
  <c r="L29" i="24"/>
  <c r="N30" i="24"/>
  <c r="O30" i="24" s="1"/>
  <c r="Q31" i="24"/>
  <c r="Q30" i="24" s="1"/>
  <c r="O31" i="24"/>
  <c r="O33" i="24"/>
  <c r="R20" i="24"/>
  <c r="R17" i="24" s="1"/>
  <c r="P17" i="24"/>
  <c r="P21" i="24" s="1"/>
  <c r="R21" i="24" s="1"/>
  <c r="P30" i="24"/>
  <c r="M39" i="24"/>
  <c r="N39" i="24" s="1"/>
  <c r="O39" i="24" s="1"/>
  <c r="I29" i="24"/>
  <c r="P33" i="24"/>
  <c r="R33" i="24" s="1"/>
  <c r="R34" i="24"/>
  <c r="J28" i="24"/>
  <c r="G27" i="24"/>
  <c r="R30" i="24" l="1"/>
  <c r="G23" i="24"/>
  <c r="G22" i="24" s="1"/>
  <c r="P29" i="24"/>
  <c r="R29" i="24" s="1"/>
  <c r="O29" i="24"/>
  <c r="H27" i="24"/>
  <c r="H23" i="24" s="1"/>
  <c r="H22" i="24" s="1"/>
  <c r="K28" i="24"/>
  <c r="J27" i="24"/>
  <c r="J23" i="24" s="1"/>
  <c r="J22" i="24" s="1"/>
  <c r="M28" i="24"/>
  <c r="R31" i="24"/>
  <c r="M27" i="24" l="1"/>
  <c r="P28" i="24"/>
  <c r="N28" i="24"/>
  <c r="K27" i="24"/>
  <c r="L28" i="24"/>
  <c r="I27" i="24"/>
  <c r="I23" i="24" s="1"/>
  <c r="I22" i="24" s="1"/>
  <c r="N27" i="24" l="1"/>
  <c r="N23" i="24" s="1"/>
  <c r="N22" i="24" s="1"/>
  <c r="Q28" i="24"/>
  <c r="Q27" i="24" s="1"/>
  <c r="Q23" i="24" s="1"/>
  <c r="Q22" i="24" s="1"/>
  <c r="P27" i="24"/>
  <c r="M23" i="24"/>
  <c r="M22" i="24" s="1"/>
  <c r="L27" i="24"/>
  <c r="L23" i="24" s="1"/>
  <c r="L22" i="24" s="1"/>
  <c r="K23" i="24"/>
  <c r="K22" i="24" s="1"/>
  <c r="O28" i="24"/>
  <c r="O27" i="24" l="1"/>
  <c r="O23" i="24" s="1"/>
  <c r="O22" i="24" s="1"/>
  <c r="T23" i="24" s="1"/>
  <c r="R28" i="24"/>
  <c r="R27" i="24"/>
  <c r="R23" i="24" s="1"/>
  <c r="R22" i="24" s="1"/>
  <c r="P23" i="24"/>
  <c r="P22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Сударинена Ольга Сергеевна</author>
  </authors>
  <commentList>
    <comment ref="B18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Сударинена Ольга Сергеевна:</t>
        </r>
        <r>
          <rPr>
            <sz val="8"/>
            <color indexed="81"/>
            <rFont val="Tahoma"/>
            <family val="2"/>
            <charset val="204"/>
          </rPr>
          <t xml:space="preserve">
только водоподготовка,тк подъем маленький.озеро на сопке </t>
        </r>
      </text>
    </comment>
  </commentList>
</comments>
</file>

<file path=xl/sharedStrings.xml><?xml version="1.0" encoding="utf-8"?>
<sst xmlns="http://schemas.openxmlformats.org/spreadsheetml/2006/main" count="199" uniqueCount="113">
  <si>
    <t>1.</t>
  </si>
  <si>
    <t>2.</t>
  </si>
  <si>
    <t>ПРОИЗВОДСТВЕННАЯ ПРОГРАММА</t>
  </si>
  <si>
    <t>№           п/п</t>
  </si>
  <si>
    <t>Наименование мероприятий</t>
  </si>
  <si>
    <t>Срок реализации мероприятия, лет</t>
  </si>
  <si>
    <t>Финансовые потребности на реализацию мероприятия, тыс.руб.</t>
  </si>
  <si>
    <t>Итого:</t>
  </si>
  <si>
    <t>№              п/п</t>
  </si>
  <si>
    <t>Раздел 4. Объем финансовых потребностей, необходимых для реализации производственной программы</t>
  </si>
  <si>
    <t>Единица измерения</t>
  </si>
  <si>
    <t>Величина показателя</t>
  </si>
  <si>
    <t>тыс. руб.</t>
  </si>
  <si>
    <t>Наименование показателя</t>
  </si>
  <si>
    <t>Показатели качества воды</t>
  </si>
  <si>
    <t>1.1</t>
  </si>
  <si>
    <t>%</t>
  </si>
  <si>
    <t>1.2</t>
  </si>
  <si>
    <t>Показатели надежности и бесперебойности водоснабжения</t>
  </si>
  <si>
    <t>2.1</t>
  </si>
  <si>
    <t>ед./км</t>
  </si>
  <si>
    <t>Показатели эффективности использования ресурсов, в том числе уровень потерь воды</t>
  </si>
  <si>
    <t>кВт.ч/куб.м</t>
  </si>
  <si>
    <t>Раздел 5. Плановые показатели надежности, качества, энергетической эффективности объектов централизованной системы холодного водоснабжения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</si>
  <si>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</si>
  <si>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количество проб питьевой воды, отобранных по результатам производственного контроля, не соответствующих установленным требованиям</t>
  </si>
  <si>
    <t>общее количество отобранных проб</t>
  </si>
  <si>
    <t>ед.</t>
  </si>
  <si>
    <t>2</t>
  </si>
  <si>
    <t>2.2</t>
  </si>
  <si>
    <t>количество перерывов в подаче воды, зафиксированных в определенных договором холодного водоснабжения, единым договором водоснабжения и водоотведения или договором транспортировки холодной воды местах исполнения обязательств организации, осуществляющей холодное водоснабжение по подаче холодной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 и (или) водоотведение (без плановых ремонтов)</t>
  </si>
  <si>
    <t>протяженность водопроводной сети</t>
  </si>
  <si>
    <t>I</t>
  </si>
  <si>
    <t>II</t>
  </si>
  <si>
    <t>III</t>
  </si>
  <si>
    <t>Значение показателя</t>
  </si>
  <si>
    <t>тыс.куб.м</t>
  </si>
  <si>
    <t>3.2. План мероприятий, направленных на улучшение качества питьевой воды*</t>
  </si>
  <si>
    <t>* План мероприятий, направленных на улучшение качества питьевой воды, организацией не представлен</t>
  </si>
  <si>
    <t>3.3. План мероприятий по энергосбережению и повышению энергетической эффективности, в том числе по снижению потерь воды при транспортировке*</t>
  </si>
  <si>
    <t>* План мероприятий по энергосбережению и повышению энергетической эффективности организацией не представлен</t>
  </si>
  <si>
    <t>* План мероприятий по ремонту объектов централизованной системы холодного водоснабжения организацией не представлен</t>
  </si>
  <si>
    <t>тыс.кВт.ч</t>
  </si>
  <si>
    <t>показатель надежности и бесперебойности централизованной системы холодного водоснабжения</t>
  </si>
  <si>
    <t>куб.м</t>
  </si>
  <si>
    <t>3.</t>
  </si>
  <si>
    <t>4.</t>
  </si>
  <si>
    <t>5.</t>
  </si>
  <si>
    <t>6.</t>
  </si>
  <si>
    <r>
      <t xml:space="preserve">Раздел 3. Перечень плановых мероприятий по ремонту объектов централизованной системы </t>
    </r>
    <r>
      <rPr>
        <b/>
        <sz val="12"/>
        <rFont val="Times New Roman"/>
        <family val="1"/>
        <charset val="204"/>
      </rPr>
      <t>холодного водоснабжения, мероприятий, направленных на улучшение качества питьевой воды, мероприятий по энергосбережению и повышению энергетической эффективности, в том числе по снижению потерь воды при транспортировке</t>
    </r>
  </si>
  <si>
    <r>
      <t>3.1. План мероприятий по ремонту объектов централизованной систе</t>
    </r>
    <r>
      <rPr>
        <b/>
        <sz val="12"/>
        <rFont val="Times New Roman"/>
        <family val="1"/>
        <charset val="204"/>
      </rPr>
      <t>мы холодного водоснабжения*</t>
    </r>
  </si>
  <si>
    <t>Объем финансовых потребностей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</si>
  <si>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</si>
  <si>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количество проб питьевой воды в распределительной водопроводной сети, отобранных по результатам производственного контроля качества питьевой воды, не соответствующих установленным требованиям</t>
  </si>
  <si>
    <t>км.</t>
  </si>
  <si>
    <t>участок с.Лаврентия</t>
  </si>
  <si>
    <t>Раздел 1.  Паспорт производственной программы</t>
  </si>
  <si>
    <t xml:space="preserve">Раздел 2. Баланс водоснабжения (питьевая вода (питьевое водоснабжение)) </t>
  </si>
  <si>
    <t>№
п/п</t>
  </si>
  <si>
    <t>Наименование</t>
  </si>
  <si>
    <t>Показатели производственной деятельности</t>
  </si>
  <si>
    <t>1 полугодие</t>
  </si>
  <si>
    <t>2 полугодие</t>
  </si>
  <si>
    <t>год</t>
  </si>
  <si>
    <t>Объем воды из источников водоснабжения:</t>
  </si>
  <si>
    <t xml:space="preserve">   из поверхностных источников</t>
  </si>
  <si>
    <t>из подземных источников</t>
  </si>
  <si>
    <t>Объем воды от других операторов (покупка воды)</t>
  </si>
  <si>
    <t>Потребление на собственные нужды</t>
  </si>
  <si>
    <t>Объем питьевой воды, поданной в сеть</t>
  </si>
  <si>
    <t>Потери воды</t>
  </si>
  <si>
    <t>5.1</t>
  </si>
  <si>
    <t xml:space="preserve">  потери воды из водопроводной сети</t>
  </si>
  <si>
    <t>5.2</t>
  </si>
  <si>
    <t xml:space="preserve">  неучтенные расходы воды</t>
  </si>
  <si>
    <t>Полезный отпуск питьевой воды, всего</t>
  </si>
  <si>
    <t>6.1.</t>
  </si>
  <si>
    <t>в т.ч. межцеховый оборот:</t>
  </si>
  <si>
    <t>6.1.1</t>
  </si>
  <si>
    <t xml:space="preserve">  для приготовления горячей воды</t>
  </si>
  <si>
    <t>6.1.2</t>
  </si>
  <si>
    <t xml:space="preserve">  для производства тепловой энергии</t>
  </si>
  <si>
    <t>6.1.3</t>
  </si>
  <si>
    <t xml:space="preserve">  на прочие производственные нужды</t>
  </si>
  <si>
    <t>7.</t>
  </si>
  <si>
    <t>Отпуск питьевой воды, всего</t>
  </si>
  <si>
    <t>проверка</t>
  </si>
  <si>
    <t>7.1.</t>
  </si>
  <si>
    <t>в т.ч. населению:</t>
  </si>
  <si>
    <t xml:space="preserve">  городскому</t>
  </si>
  <si>
    <t xml:space="preserve">          - по приборам учета</t>
  </si>
  <si>
    <t xml:space="preserve">          - по нормативам </t>
  </si>
  <si>
    <t>7.2.</t>
  </si>
  <si>
    <t xml:space="preserve"> сельскому</t>
  </si>
  <si>
    <t>7.3</t>
  </si>
  <si>
    <t>бюджетным потребителям:</t>
  </si>
  <si>
    <t xml:space="preserve">        - расчетными способами</t>
  </si>
  <si>
    <t>7.4</t>
  </si>
  <si>
    <t>прочим потребителям</t>
  </si>
  <si>
    <t xml:space="preserve">          - расчетными способами</t>
  </si>
  <si>
    <t>удельный расход электрической энергии, потребляемой в технологическом процессе подготовки питьевой воды, на единицу объема воды, отпускаемой в сеть</t>
  </si>
  <si>
    <t>общее количество электрической энергии, потребляемой в технологическом процессе подготовки питьевой воды</t>
  </si>
  <si>
    <t>общий объем питьевой воды, в отношении которой осуществляется водоподготовка</t>
  </si>
  <si>
    <t>Наименование регулируемой организации, ее местонахождение</t>
  </si>
  <si>
    <t>Наименование уполномоченного органа, его местонахождение</t>
  </si>
  <si>
    <t>МУП «Айсберг» в сфере холодного водоснабжения (питьевое водоснабжение) на 2025-2029 годы</t>
  </si>
  <si>
    <t>2025 год</t>
  </si>
  <si>
    <t>2026 год</t>
  </si>
  <si>
    <t>2027 год</t>
  </si>
  <si>
    <t>2028 год</t>
  </si>
  <si>
    <t>2029 год</t>
  </si>
  <si>
    <t>Комитет государственного регулирования цен и тарифов Чукотского автономного округа, 689000, ЧАО, 
г. Анадырь, ул. Отке, д. 4</t>
  </si>
  <si>
    <t>МУП «Айсберг», 689300, ЧАО, с. Лаврентия, 
ул. Сычева, д.17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</si>
</sst>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,##0.000"/>
    <numFmt numFmtId="167" formatCode="#,##0.0000"/>
    <numFmt numFmtId="168" formatCode="0.00000"/>
    <numFmt numFmtId="169" formatCode="0.000"/>
  </numFmts>
  <fonts count="1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3" fillId="0" borderId="0"/>
    <xf numFmtId="0" fontId="3" fillId="0" borderId="0"/>
  </cellStyleXfs>
  <cellXfs count="207">
    <xf numFmtId="0" fontId="0" fillId="0" borderId="0" xfId="0"/>
    <xf numFmtId="0" fontId="1" fillId="0" borderId="0" xfId="0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0" xfId="1" applyFont="1" applyAlignment="1">
      <alignment horizontal="left" wrapText="1"/>
    </xf>
    <xf numFmtId="0" fontId="1" fillId="0" borderId="0" xfId="1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5" fillId="0" borderId="13" xfId="2" applyFont="1" applyBorder="1" applyAlignment="1">
      <alignment horizontal="left" vertical="top" wrapText="1"/>
    </xf>
    <xf numFmtId="0" fontId="8" fillId="0" borderId="0" xfId="0" applyFont="1"/>
    <xf numFmtId="0" fontId="1" fillId="0" borderId="1" xfId="1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7" xfId="2" applyFont="1" applyBorder="1" applyAlignment="1">
      <alignment horizontal="justify" vertical="top" wrapText="1"/>
    </xf>
    <xf numFmtId="0" fontId="5" fillId="0" borderId="17" xfId="2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justify" vertical="top" wrapText="1"/>
    </xf>
    <xf numFmtId="0" fontId="5" fillId="0" borderId="23" xfId="2" applyFont="1" applyBorder="1" applyAlignment="1">
      <alignment horizontal="justify" vertical="top" wrapText="1"/>
    </xf>
    <xf numFmtId="0" fontId="5" fillId="0" borderId="21" xfId="2" applyFont="1" applyBorder="1" applyAlignment="1">
      <alignment horizontal="justify" vertical="top" wrapText="1"/>
    </xf>
    <xf numFmtId="0" fontId="5" fillId="0" borderId="5" xfId="2" applyFont="1" applyBorder="1" applyAlignment="1">
      <alignment horizontal="justify" vertical="top" wrapText="1"/>
    </xf>
    <xf numFmtId="49" fontId="5" fillId="0" borderId="21" xfId="2" applyNumberFormat="1" applyFont="1" applyBorder="1" applyAlignment="1">
      <alignment horizontal="center" vertical="center" wrapText="1"/>
    </xf>
    <xf numFmtId="49" fontId="5" fillId="0" borderId="22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justify" vertical="top" wrapText="1"/>
    </xf>
    <xf numFmtId="49" fontId="5" fillId="0" borderId="11" xfId="2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9" fillId="0" borderId="0" xfId="4" applyFont="1"/>
    <xf numFmtId="0" fontId="5" fillId="0" borderId="0" xfId="4" applyFont="1"/>
    <xf numFmtId="0" fontId="5" fillId="0" borderId="0" xfId="4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6" fillId="0" borderId="0" xfId="4" applyFont="1"/>
    <xf numFmtId="0" fontId="1" fillId="0" borderId="0" xfId="1" applyFont="1" applyAlignment="1">
      <alignment horizontal="left"/>
    </xf>
    <xf numFmtId="0" fontId="6" fillId="0" borderId="0" xfId="4" applyFont="1" applyAlignment="1">
      <alignment horizontal="left"/>
    </xf>
    <xf numFmtId="0" fontId="2" fillId="0" borderId="0" xfId="1" applyFont="1" applyAlignment="1">
      <alignment vertical="top"/>
    </xf>
    <xf numFmtId="0" fontId="1" fillId="0" borderId="0" xfId="1" applyFont="1" applyAlignment="1">
      <alignment vertical="center"/>
    </xf>
    <xf numFmtId="0" fontId="2" fillId="0" borderId="2" xfId="1" applyFont="1" applyBorder="1" applyAlignment="1">
      <alignment vertical="center" wrapText="1"/>
    </xf>
    <xf numFmtId="0" fontId="1" fillId="0" borderId="2" xfId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 indent="1"/>
    </xf>
    <xf numFmtId="0" fontId="1" fillId="0" borderId="4" xfId="1" applyFont="1" applyBorder="1" applyAlignment="1">
      <alignment horizontal="left" vertical="center" wrapText="1" indent="2"/>
    </xf>
    <xf numFmtId="0" fontId="1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1" fillId="0" borderId="4" xfId="1" applyFont="1" applyBorder="1" applyAlignment="1">
      <alignment horizontal="left" vertical="center" wrapText="1" indent="1"/>
    </xf>
    <xf numFmtId="0" fontId="1" fillId="0" borderId="23" xfId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49" fontId="1" fillId="0" borderId="21" xfId="1" applyNumberFormat="1" applyFont="1" applyBorder="1" applyAlignment="1">
      <alignment horizontal="center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left" vertical="center" wrapText="1" indent="1"/>
    </xf>
    <xf numFmtId="49" fontId="1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0" borderId="23" xfId="1" applyFont="1" applyBorder="1" applyAlignment="1">
      <alignment vertical="center" wrapText="1"/>
    </xf>
    <xf numFmtId="0" fontId="2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 indent="2"/>
    </xf>
    <xf numFmtId="0" fontId="2" fillId="0" borderId="23" xfId="1" applyFont="1" applyBorder="1" applyAlignment="1">
      <alignment horizontal="left" vertical="center" wrapText="1" indent="1"/>
    </xf>
    <xf numFmtId="49" fontId="1" fillId="0" borderId="23" xfId="1" applyNumberFormat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left" vertical="center" wrapText="1" indent="2"/>
    </xf>
    <xf numFmtId="0" fontId="1" fillId="0" borderId="4" xfId="1" applyFont="1" applyBorder="1" applyAlignment="1">
      <alignment horizontal="left" vertical="center" wrapText="1" indent="3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 indent="1"/>
    </xf>
    <xf numFmtId="49" fontId="1" fillId="0" borderId="6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 indent="2"/>
    </xf>
    <xf numFmtId="0" fontId="1" fillId="0" borderId="7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1" fillId="0" borderId="42" xfId="1" applyNumberFormat="1" applyFont="1" applyBorder="1" applyAlignment="1">
      <alignment horizontal="center" vertical="center" wrapText="1"/>
    </xf>
    <xf numFmtId="49" fontId="2" fillId="0" borderId="23" xfId="1" applyNumberFormat="1" applyFont="1" applyBorder="1" applyAlignment="1">
      <alignment horizontal="center" vertical="center" wrapText="1"/>
    </xf>
    <xf numFmtId="0" fontId="5" fillId="0" borderId="11" xfId="2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5" fillId="0" borderId="12" xfId="0" applyFont="1" applyBorder="1" applyAlignment="1">
      <alignment horizontal="justify" vertical="top" wrapText="1"/>
    </xf>
    <xf numFmtId="0" fontId="13" fillId="0" borderId="4" xfId="1" applyFont="1" applyBorder="1" applyAlignment="1">
      <alignment vertical="center" wrapText="1"/>
    </xf>
    <xf numFmtId="0" fontId="13" fillId="0" borderId="4" xfId="1" applyFont="1" applyBorder="1" applyAlignment="1">
      <alignment horizontal="center" vertical="center" wrapText="1"/>
    </xf>
    <xf numFmtId="167" fontId="1" fillId="0" borderId="0" xfId="1" applyNumberFormat="1" applyFont="1"/>
    <xf numFmtId="167" fontId="2" fillId="0" borderId="0" xfId="1" applyNumberFormat="1" applyFont="1" applyAlignment="1">
      <alignment vertical="center"/>
    </xf>
    <xf numFmtId="4" fontId="14" fillId="3" borderId="43" xfId="0" applyNumberFormat="1" applyFont="1" applyFill="1" applyBorder="1" applyAlignment="1" applyProtection="1">
      <alignment horizontal="right" vertical="center"/>
      <protection locked="0"/>
    </xf>
    <xf numFmtId="2" fontId="2" fillId="0" borderId="0" xfId="1" applyNumberFormat="1" applyFont="1" applyAlignment="1">
      <alignment vertical="center"/>
    </xf>
    <xf numFmtId="2" fontId="1" fillId="0" borderId="0" xfId="1" applyNumberFormat="1" applyFont="1" applyAlignment="1">
      <alignment vertical="center"/>
    </xf>
    <xf numFmtId="166" fontId="2" fillId="2" borderId="30" xfId="1" applyNumberFormat="1" applyFont="1" applyFill="1" applyBorder="1" applyAlignment="1">
      <alignment horizontal="center" vertical="center" wrapText="1"/>
    </xf>
    <xf numFmtId="166" fontId="2" fillId="2" borderId="31" xfId="1" applyNumberFormat="1" applyFont="1" applyFill="1" applyBorder="1" applyAlignment="1">
      <alignment horizontal="center" vertical="center" wrapText="1"/>
    </xf>
    <xf numFmtId="166" fontId="2" fillId="2" borderId="40" xfId="1" applyNumberFormat="1" applyFont="1" applyFill="1" applyBorder="1" applyAlignment="1">
      <alignment horizontal="center" vertical="center" wrapText="1"/>
    </xf>
    <xf numFmtId="166" fontId="13" fillId="2" borderId="30" xfId="1" applyNumberFormat="1" applyFont="1" applyFill="1" applyBorder="1" applyAlignment="1">
      <alignment horizontal="center" vertical="center" wrapText="1"/>
    </xf>
    <xf numFmtId="166" fontId="13" fillId="2" borderId="31" xfId="1" applyNumberFormat="1" applyFont="1" applyFill="1" applyBorder="1" applyAlignment="1">
      <alignment horizontal="center" vertical="center" wrapText="1"/>
    </xf>
    <xf numFmtId="166" fontId="13" fillId="2" borderId="29" xfId="1" applyNumberFormat="1" applyFont="1" applyFill="1" applyBorder="1" applyAlignment="1">
      <alignment horizontal="center" vertical="center" wrapText="1"/>
    </xf>
    <xf numFmtId="2" fontId="13" fillId="0" borderId="0" xfId="1" applyNumberFormat="1" applyFont="1"/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/>
    </xf>
    <xf numFmtId="0" fontId="1" fillId="2" borderId="1" xfId="1" applyFont="1" applyFill="1" applyBorder="1"/>
    <xf numFmtId="168" fontId="13" fillId="0" borderId="0" xfId="1" applyNumberFormat="1" applyFont="1"/>
    <xf numFmtId="0" fontId="5" fillId="0" borderId="1" xfId="4" applyFont="1" applyBorder="1" applyAlignment="1">
      <alignment horizontal="justify" wrapText="1"/>
    </xf>
    <xf numFmtId="0" fontId="1" fillId="0" borderId="1" xfId="1" applyFont="1" applyBorder="1" applyAlignment="1">
      <alignment horizontal="justify" wrapText="1"/>
    </xf>
    <xf numFmtId="166" fontId="2" fillId="2" borderId="25" xfId="1" applyNumberFormat="1" applyFont="1" applyFill="1" applyBorder="1" applyAlignment="1">
      <alignment horizontal="center" vertical="center" wrapText="1"/>
    </xf>
    <xf numFmtId="166" fontId="2" fillId="2" borderId="26" xfId="1" applyNumberFormat="1" applyFont="1" applyFill="1" applyBorder="1" applyAlignment="1">
      <alignment horizontal="center" vertical="center" wrapText="1"/>
    </xf>
    <xf numFmtId="166" fontId="2" fillId="2" borderId="24" xfId="1" applyNumberFormat="1" applyFont="1" applyFill="1" applyBorder="1" applyAlignment="1">
      <alignment horizontal="center" vertical="center" wrapText="1"/>
    </xf>
    <xf numFmtId="166" fontId="1" fillId="2" borderId="27" xfId="1" applyNumberFormat="1" applyFont="1" applyFill="1" applyBorder="1" applyAlignment="1">
      <alignment horizontal="center" vertical="center" wrapText="1"/>
    </xf>
    <xf numFmtId="166" fontId="1" fillId="2" borderId="28" xfId="1" applyNumberFormat="1" applyFont="1" applyFill="1" applyBorder="1" applyAlignment="1">
      <alignment horizontal="center" vertical="center" wrapText="1"/>
    </xf>
    <xf numFmtId="166" fontId="1" fillId="2" borderId="40" xfId="1" applyNumberFormat="1" applyFont="1" applyFill="1" applyBorder="1" applyAlignment="1">
      <alignment horizontal="center" vertical="center" wrapText="1"/>
    </xf>
    <xf numFmtId="166" fontId="1" fillId="2" borderId="30" xfId="1" applyNumberFormat="1" applyFont="1" applyFill="1" applyBorder="1" applyAlignment="1">
      <alignment horizontal="right" vertical="center" wrapText="1"/>
    </xf>
    <xf numFmtId="166" fontId="1" fillId="2" borderId="31" xfId="1" applyNumberFormat="1" applyFont="1" applyFill="1" applyBorder="1" applyAlignment="1">
      <alignment horizontal="right" vertical="center" wrapText="1"/>
    </xf>
    <xf numFmtId="166" fontId="1" fillId="2" borderId="29" xfId="1" applyNumberFormat="1" applyFont="1" applyFill="1" applyBorder="1" applyAlignment="1">
      <alignment horizontal="center" vertical="center" wrapText="1"/>
    </xf>
    <xf numFmtId="166" fontId="2" fillId="2" borderId="29" xfId="1" applyNumberFormat="1" applyFont="1" applyFill="1" applyBorder="1" applyAlignment="1">
      <alignment horizontal="center" vertical="center" wrapText="1"/>
    </xf>
    <xf numFmtId="166" fontId="1" fillId="2" borderId="30" xfId="1" applyNumberFormat="1" applyFont="1" applyFill="1" applyBorder="1" applyAlignment="1">
      <alignment horizontal="center" vertical="center" wrapText="1"/>
    </xf>
    <xf numFmtId="166" fontId="1" fillId="2" borderId="31" xfId="1" applyNumberFormat="1" applyFont="1" applyFill="1" applyBorder="1" applyAlignment="1">
      <alignment horizontal="center" vertical="center" wrapText="1"/>
    </xf>
    <xf numFmtId="166" fontId="2" fillId="2" borderId="27" xfId="1" applyNumberFormat="1" applyFont="1" applyFill="1" applyBorder="1" applyAlignment="1">
      <alignment horizontal="center" vertical="center" wrapText="1"/>
    </xf>
    <xf numFmtId="166" fontId="2" fillId="2" borderId="28" xfId="1" applyNumberFormat="1" applyFont="1" applyFill="1" applyBorder="1" applyAlignment="1">
      <alignment horizontal="center" vertical="center" wrapText="1"/>
    </xf>
    <xf numFmtId="166" fontId="1" fillId="2" borderId="32" xfId="1" applyNumberFormat="1" applyFont="1" applyFill="1" applyBorder="1" applyAlignment="1">
      <alignment horizontal="right" vertical="center" wrapText="1"/>
    </xf>
    <xf numFmtId="166" fontId="1" fillId="2" borderId="33" xfId="1" applyNumberFormat="1" applyFont="1" applyFill="1" applyBorder="1" applyAlignment="1">
      <alignment horizontal="right" vertical="center" wrapText="1"/>
    </xf>
    <xf numFmtId="166" fontId="2" fillId="2" borderId="32" xfId="1" applyNumberFormat="1" applyFont="1" applyFill="1" applyBorder="1" applyAlignment="1">
      <alignment horizontal="center" vertical="center" wrapText="1"/>
    </xf>
    <xf numFmtId="166" fontId="2" fillId="2" borderId="33" xfId="1" applyNumberFormat="1" applyFont="1" applyFill="1" applyBorder="1" applyAlignment="1">
      <alignment horizontal="center" vertical="center" wrapText="1"/>
    </xf>
    <xf numFmtId="166" fontId="1" fillId="2" borderId="32" xfId="1" applyNumberFormat="1" applyFont="1" applyFill="1" applyBorder="1" applyAlignment="1">
      <alignment horizontal="center" vertical="center" wrapText="1"/>
    </xf>
    <xf numFmtId="166" fontId="1" fillId="2" borderId="33" xfId="1" applyNumberFormat="1" applyFont="1" applyFill="1" applyBorder="1" applyAlignment="1">
      <alignment horizontal="center" vertical="center" wrapText="1"/>
    </xf>
    <xf numFmtId="166" fontId="1" fillId="2" borderId="34" xfId="1" applyNumberFormat="1" applyFont="1" applyFill="1" applyBorder="1" applyAlignment="1">
      <alignment horizontal="center" vertical="center" wrapText="1"/>
    </xf>
    <xf numFmtId="166" fontId="2" fillId="2" borderId="34" xfId="1" applyNumberFormat="1" applyFont="1" applyFill="1" applyBorder="1" applyAlignment="1">
      <alignment horizontal="center" vertical="center" wrapText="1"/>
    </xf>
    <xf numFmtId="166" fontId="1" fillId="2" borderId="37" xfId="1" applyNumberFormat="1" applyFont="1" applyFill="1" applyBorder="1" applyAlignment="1">
      <alignment horizontal="center" vertical="center" wrapText="1"/>
    </xf>
    <xf numFmtId="166" fontId="1" fillId="2" borderId="38" xfId="1" applyNumberFormat="1" applyFont="1" applyFill="1" applyBorder="1" applyAlignment="1">
      <alignment horizontal="center" vertical="center" wrapText="1"/>
    </xf>
    <xf numFmtId="166" fontId="1" fillId="2" borderId="39" xfId="1" applyNumberFormat="1" applyFont="1" applyFill="1" applyBorder="1" applyAlignment="1">
      <alignment horizontal="center" vertical="center" wrapText="1"/>
    </xf>
    <xf numFmtId="166" fontId="1" fillId="2" borderId="35" xfId="1" applyNumberFormat="1" applyFont="1" applyFill="1" applyBorder="1" applyAlignment="1">
      <alignment horizontal="center" vertical="center" wrapText="1"/>
    </xf>
    <xf numFmtId="166" fontId="1" fillId="2" borderId="36" xfId="1" applyNumberFormat="1" applyFont="1" applyFill="1" applyBorder="1" applyAlignment="1">
      <alignment horizontal="center" vertical="center" wrapText="1"/>
    </xf>
    <xf numFmtId="166" fontId="1" fillId="2" borderId="41" xfId="1" applyNumberFormat="1" applyFont="1" applyFill="1" applyBorder="1" applyAlignment="1">
      <alignment horizontal="center" vertical="center" wrapText="1"/>
    </xf>
    <xf numFmtId="166" fontId="1" fillId="2" borderId="30" xfId="1" applyNumberFormat="1" applyFont="1" applyFill="1" applyBorder="1" applyAlignment="1">
      <alignment horizontal="center" vertical="center"/>
    </xf>
    <xf numFmtId="166" fontId="1" fillId="2" borderId="31" xfId="1" applyNumberFormat="1" applyFont="1" applyFill="1" applyBorder="1" applyAlignment="1">
      <alignment horizontal="center" vertical="center"/>
    </xf>
    <xf numFmtId="166" fontId="1" fillId="2" borderId="29" xfId="1" applyNumberFormat="1" applyFont="1" applyFill="1" applyBorder="1" applyAlignment="1">
      <alignment horizontal="center" vertical="center"/>
    </xf>
    <xf numFmtId="166" fontId="1" fillId="0" borderId="0" xfId="1" applyNumberFormat="1" applyFont="1"/>
    <xf numFmtId="4" fontId="1" fillId="0" borderId="5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9" fontId="5" fillId="2" borderId="5" xfId="0" applyNumberFormat="1" applyFont="1" applyFill="1" applyBorder="1" applyAlignment="1">
      <alignment horizontal="center" vertical="center" wrapText="1"/>
    </xf>
    <xf numFmtId="166" fontId="5" fillId="2" borderId="9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166" fontId="5" fillId="2" borderId="10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2" fillId="0" borderId="16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0" borderId="17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wrapText="1"/>
    </xf>
    <xf numFmtId="0" fontId="1" fillId="0" borderId="17" xfId="1" applyFont="1" applyBorder="1" applyAlignment="1">
      <alignment horizontal="left" wrapText="1"/>
    </xf>
    <xf numFmtId="0" fontId="6" fillId="0" borderId="16" xfId="0" applyFont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wrapText="1"/>
    </xf>
    <xf numFmtId="0" fontId="1" fillId="0" borderId="1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0" xfId="1" applyFont="1" applyAlignment="1">
      <alignment horizontal="left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_ООО Тепловая компания (печора)" xfId="1" xr:uid="{00000000-0005-0000-0000-000001000000}"/>
    <cellStyle name="Обычный 5" xfId="2" xr:uid="{00000000-0005-0000-0000-000002000000}"/>
    <cellStyle name="Обычный_PP_PitWater" xfId="4" xr:uid="{00000000-0005-0000-0000-000003000000}"/>
    <cellStyle name="Стиль 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p-fs\Committee_Cost\_&#1057;&#1054;%20&#1057;&#1058;&#1040;&#1056;&#1054;&#1043;&#1054;%20&#1057;&#1045;&#1056;&#1042;&#1045;&#1056;&#1040;\CommitteeCost\&#1046;&#1050;&#1061;\&#1050;&#1054;&#1052;&#1052;&#1059;&#1053;&#1040;&#1051;&#1068;&#1053;&#1067;&#1045;%20&#1059;&#1057;&#1051;&#1059;&#1043;&#1048;%20&#1085;&#1072;%202025%20&#1075;&#1086;&#1076;\&#1052;&#1059;&#1055;%20&#1040;&#1081;&#1089;&#1073;&#1077;&#1088;&#1075;\&#1040;&#1081;&#1089;&#1073;&#1077;&#1088;&#1075;%20&#1042;&#1054;&#1044;&#1054;&#1055;&#1056;&#1054;&#1042;&#1054;&#1044;%202025-20291.xlsx" TargetMode="External"/><Relationship Id="rId1" Type="http://schemas.openxmlformats.org/officeDocument/2006/relationships/externalLinkPath" Target="/_&#1057;&#1054;%20&#1057;&#1058;&#1040;&#1056;&#1054;&#1043;&#1054;%20&#1057;&#1045;&#1056;&#1042;&#1045;&#1056;&#1040;/CommitteeCost/&#1046;&#1050;&#1061;/&#1050;&#1054;&#1052;&#1052;&#1059;&#1053;&#1040;&#1051;&#1068;&#1053;&#1067;&#1045;%20&#1059;&#1057;&#1051;&#1059;&#1043;&#1048;%20&#1085;&#1072;%202025%20&#1075;&#1086;&#1076;/&#1052;&#1059;&#1055;%20&#1040;&#1081;&#1089;&#1073;&#1077;&#1088;&#1075;/&#1040;&#1081;&#1089;&#1073;&#1077;&#1088;&#1075;%20&#1042;&#1054;&#1044;&#1054;&#1055;&#1056;&#1054;&#1042;&#1054;&#1044;%202025-2029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p-fs\Committee_Cost\_&#1057;&#1054;%20&#1057;&#1058;&#1040;&#1056;&#1054;&#1043;&#1054;%20&#1057;&#1045;&#1056;&#1042;&#1045;&#1056;&#1040;\CommitteeCost\&#1046;&#1050;&#1061;\&#1050;&#1054;&#1052;&#1052;&#1059;&#1053;&#1040;&#1051;&#1068;&#1053;&#1067;&#1045;%20&#1059;&#1057;&#1051;&#1059;&#1043;&#1048;%20&#1085;&#1072;%202024%20&#1075;&#1086;&#1076;\&#1055;&#1055;%20&#1042;&#1057;%20&#1042;&#1054;%202019-2024\&#1055;&#1055;%20&#1092;&#1072;&#1082;&#1090;%202023\&#1086;&#1090;%20&#1056;&#1054;\&#1040;&#1081;&#1089;&#1073;&#1077;&#1088;&#1075;\&#1061;&#1042;&#1057;%20&#1055;&#1055;%20&#1040;&#1081;&#1089;&#1073;&#1077;&#1088;&#1075;%202023%20&#1092;&#1072;&#1082;&#1090;%20&#1086;&#1088;&#1075;%20&#1050;.xlsx" TargetMode="External"/><Relationship Id="rId1" Type="http://schemas.openxmlformats.org/officeDocument/2006/relationships/externalLinkPath" Target="/_&#1057;&#1054;%20&#1057;&#1058;&#1040;&#1056;&#1054;&#1043;&#1054;%20&#1057;&#1045;&#1056;&#1042;&#1045;&#1056;&#1040;/CommitteeCost/&#1046;&#1050;&#1061;/&#1050;&#1054;&#1052;&#1052;&#1059;&#1053;&#1040;&#1051;&#1068;&#1053;&#1067;&#1045;%20&#1059;&#1057;&#1051;&#1059;&#1043;&#1048;%20&#1085;&#1072;%202024%20&#1075;&#1086;&#1076;/&#1055;&#1055;%20&#1042;&#1057;%20&#1042;&#1054;%202019-2024/&#1055;&#1055;%20&#1092;&#1072;&#1082;&#1090;%202023/&#1086;&#1090;%20&#1056;&#1054;/&#1040;&#1081;&#1089;&#1073;&#1077;&#1088;&#1075;/&#1061;&#1042;&#1057;%20&#1055;&#1055;%20&#1040;&#1081;&#1089;&#1073;&#1077;&#1088;&#1075;%202023%20&#1092;&#1072;&#1082;&#1090;%20&#1086;&#1088;&#1075;%20&#105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p-fs\Committee_Cost\_&#1057;&#1054;%20&#1057;&#1058;&#1040;&#1056;&#1054;&#1043;&#1054;%20&#1057;&#1045;&#1056;&#1042;&#1045;&#1056;&#1040;\CommitteeCost\&#1046;&#1050;&#1061;\&#1050;&#1054;&#1052;&#1052;&#1059;&#1053;&#1040;&#1051;&#1068;&#1053;&#1067;&#1045;%20&#1059;&#1057;&#1051;&#1059;&#1043;&#1048;%20&#1085;&#1072;%202025%20&#1075;&#1086;&#1076;\&#1052;&#1059;&#1055;%20&#1040;&#1081;&#1089;&#1073;&#1077;&#1088;&#1075;\&#1040;&#1081;&#1089;&#1073;&#1077;&#1088;&#1075;%20&#1042;&#1054;&#1044;&#1054;&#1055;&#1056;&#1054;&#1042;&#1054;&#1044;%202025-2029.xlsx" TargetMode="External"/><Relationship Id="rId1" Type="http://schemas.openxmlformats.org/officeDocument/2006/relationships/externalLinkPath" Target="/_&#1057;&#1054;%20&#1057;&#1058;&#1040;&#1056;&#1054;&#1043;&#1054;%20&#1057;&#1045;&#1056;&#1042;&#1045;&#1056;&#1040;/CommitteeCost/&#1046;&#1050;&#1061;/&#1050;&#1054;&#1052;&#1052;&#1059;&#1053;&#1040;&#1051;&#1068;&#1053;&#1067;&#1045;%20&#1059;&#1057;&#1051;&#1059;&#1043;&#1048;%20&#1085;&#1072;%202025%20&#1075;&#1086;&#1076;/&#1052;&#1059;&#1055;%20&#1040;&#1081;&#1089;&#1073;&#1077;&#1088;&#1075;/&#1040;&#1081;&#1089;&#1073;&#1077;&#1088;&#1075;%20&#1042;&#1054;&#1044;&#1054;&#1055;&#1056;&#1054;&#1042;&#1054;&#1044;%202025-2029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p-fs\Committee_Cost\_&#1057;&#1054;%20&#1057;&#1058;&#1040;&#1056;&#1054;&#1043;&#1054;%20&#1057;&#1045;&#1056;&#1042;&#1045;&#1056;&#1040;\CommitteeCost\&#1046;&#1050;&#1061;\&#1050;&#1054;&#1052;&#1052;&#1059;&#1053;&#1040;&#1051;&#1068;&#1053;&#1067;&#1045;%20&#1059;&#1057;&#1051;&#1059;&#1043;&#1048;%20&#1085;&#1072;%202025%20&#1075;&#1086;&#1076;\&#1052;&#1059;&#1055;%20&#1040;&#1081;&#1089;&#1073;&#1077;&#1088;&#1075;\&#1086;&#1090;%20&#1056;&#1054;\&#1087;&#1080;&#1090;%20&#1074;&#1086;&#1076;&#1072;\&#1040;&#1081;&#1089;&#1073;&#1077;&#1088;&#1075;%20&#1042;&#1054;&#1044;&#1054;&#1055;&#1056;&#1054;&#1042;&#1054;&#1044;%202025-2029%20&#1086;&#1088;&#1075;.xlsx" TargetMode="External"/><Relationship Id="rId1" Type="http://schemas.openxmlformats.org/officeDocument/2006/relationships/externalLinkPath" Target="/_&#1057;&#1054;%20&#1057;&#1058;&#1040;&#1056;&#1054;&#1043;&#1054;%20&#1057;&#1045;&#1056;&#1042;&#1045;&#1056;&#1040;/CommitteeCost/&#1046;&#1050;&#1061;/&#1050;&#1054;&#1052;&#1052;&#1059;&#1053;&#1040;&#1051;&#1068;&#1053;&#1067;&#1045;%20&#1059;&#1057;&#1051;&#1059;&#1043;&#1048;%20&#1085;&#1072;%202025%20&#1075;&#1086;&#1076;/&#1052;&#1059;&#1055;%20&#1040;&#1081;&#1089;&#1073;&#1077;&#1088;&#1075;/&#1086;&#1090;%20&#1056;&#1054;/&#1087;&#1080;&#1090;%20&#1074;&#1086;&#1076;&#1072;/&#1040;&#1081;&#1089;&#1073;&#1077;&#1088;&#1075;%20&#1042;&#1054;&#1044;&#1054;&#1055;&#1056;&#1054;&#1042;&#1054;&#1044;%202025-2029%20&#1086;&#1088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лг парам"/>
      <sheetName val="индекс"/>
      <sheetName val="формула"/>
      <sheetName val="Лавр"/>
      <sheetName val="Кор-ка"/>
      <sheetName val="V"/>
    </sheetNames>
    <sheetDataSet>
      <sheetData sheetId="0">
        <row r="10">
          <cell r="I10" t="str">
            <v>объем ээ</v>
          </cell>
        </row>
      </sheetData>
      <sheetData sheetId="1" refreshError="1"/>
      <sheetData sheetId="2" refreshError="1"/>
      <sheetData sheetId="3">
        <row r="13">
          <cell r="M13">
            <v>76071.301999999996</v>
          </cell>
        </row>
        <row r="22">
          <cell r="M22">
            <v>60.954999999999998</v>
          </cell>
        </row>
        <row r="27">
          <cell r="M27">
            <v>41273.641000000003</v>
          </cell>
        </row>
        <row r="28">
          <cell r="M28">
            <v>9635.9169999999995</v>
          </cell>
        </row>
        <row r="29">
          <cell r="M29">
            <v>25100.789000000001</v>
          </cell>
        </row>
        <row r="110">
          <cell r="M110">
            <v>-4400</v>
          </cell>
        </row>
        <row r="119">
          <cell r="M119">
            <v>31167.009374226662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здел 1"/>
      <sheetName val="раздел 2"/>
      <sheetName val="раздел 3"/>
      <sheetName val="раздел 4"/>
      <sheetName val="Раздел 5"/>
      <sheetName val="Лавр"/>
      <sheetName val="ОСВ 20"/>
      <sheetName val="Карточка оплата труда"/>
      <sheetName val="ОСВ 26"/>
      <sheetName val="ОСВ 90"/>
      <sheetName val="Распределение по участкам"/>
      <sheetName val="Лаврентия_общехоз.по видам деят"/>
      <sheetName val="Карточка материалы"/>
      <sheetName val="Карточка материалы 1"/>
      <sheetName val="Карточка материалы 2"/>
      <sheetName val="Карточка материалы 3"/>
      <sheetName val="Карточка атериалы ГСМ"/>
      <sheetName val="Карточка сервисное обслуживание"/>
      <sheetName val="Карточка изгот проектн документ"/>
      <sheetName val="Карточка резерв отпусков"/>
      <sheetName val="Карточка дог-ры ГПХ"/>
      <sheetName val="Карточка контроль кач-ва воды"/>
      <sheetName val="Карточка контроль кач-ва воды 1"/>
      <sheetName val="Карточка контр кач  воды экспер"/>
      <sheetName val="Карточка ХВС"/>
      <sheetName val="Карточка ХВС 1"/>
      <sheetName val="Карточка ГВС"/>
      <sheetName val="Карточка инф услуги"/>
      <sheetName val="Карточка проезд к месту жит"/>
      <sheetName val="Карточка презд в отпуск"/>
      <sheetName val="Карточка компенс ст молока"/>
      <sheetName val="Карточка медосмотр"/>
      <sheetName val="Карточка медосмотр 2"/>
      <sheetName val="Карточка оплата больничн лист"/>
      <sheetName val="Карточка охр труда"/>
      <sheetName val="Карточка доставка ТМЦ"/>
      <sheetName val="Карточка спецодежда"/>
      <sheetName val="Карточка электроэнергия"/>
      <sheetName val="Карточка теплоэнергия"/>
    </sheetNames>
    <sheetDataSet>
      <sheetData sheetId="0"/>
      <sheetData sheetId="1">
        <row r="21">
          <cell r="E21">
            <v>45.680003763534479</v>
          </cell>
          <cell r="G21">
            <v>92.800003763534477</v>
          </cell>
        </row>
        <row r="28">
          <cell r="G28">
            <v>41388.297996236433</v>
          </cell>
        </row>
        <row r="29">
          <cell r="E29">
            <v>6402.744976961967</v>
          </cell>
          <cell r="G29">
            <v>12416.288475805815</v>
          </cell>
        </row>
        <row r="30">
          <cell r="E30">
            <v>14047.3620192745</v>
          </cell>
          <cell r="G30">
            <v>28972.00952043062</v>
          </cell>
        </row>
        <row r="32">
          <cell r="E32">
            <v>5359.0249999999996</v>
          </cell>
          <cell r="G32">
            <v>9579.2919999999995</v>
          </cell>
        </row>
        <row r="35">
          <cell r="E35">
            <v>12289.239</v>
          </cell>
          <cell r="G35">
            <v>24626.641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лг парам"/>
      <sheetName val="индекс"/>
      <sheetName val="формула"/>
      <sheetName val="Лавр"/>
      <sheetName val="Кор-ка"/>
      <sheetName val="V"/>
    </sheetNames>
    <sheetDataSet>
      <sheetData sheetId="0">
        <row r="10">
          <cell r="H10">
            <v>269.20833333333337</v>
          </cell>
        </row>
      </sheetData>
      <sheetData sheetId="1"/>
      <sheetData sheetId="2"/>
      <sheetData sheetId="3">
        <row r="13">
          <cell r="M13">
            <v>76071.301999999996</v>
          </cell>
        </row>
        <row r="138">
          <cell r="Q138">
            <v>36867.040304061287</v>
          </cell>
          <cell r="S138">
            <v>38169.095314592676</v>
          </cell>
          <cell r="U138">
            <v>39518.194172128809</v>
          </cell>
          <cell r="W138">
            <v>40916.069612270483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здел 1"/>
      <sheetName val="раздел 2"/>
      <sheetName val="раздел 3,4"/>
      <sheetName val="раздел 5"/>
      <sheetName val="долг парам"/>
      <sheetName val="индекс"/>
      <sheetName val="формула"/>
      <sheetName val="Лавр"/>
      <sheetName val="ОСВ 20"/>
      <sheetName val="ОСВ 26"/>
      <sheetName val="ОСВ 90"/>
      <sheetName val="Т-3"/>
      <sheetName val="Сетка 2022"/>
      <sheetName val="Резерв отпусков"/>
      <sheetName val="Проезд в отпуск"/>
      <sheetName val="Спецодежда 2025"/>
      <sheetName val="Теплоэнергия 2025"/>
      <sheetName val="Электроэнергия 2025"/>
      <sheetName val="План 2025 общехоз распр по уч-м"/>
      <sheetName val="План2025Лаврентия_общехоз по ВД"/>
      <sheetName val="контроль качества"/>
      <sheetName val="Амортизация 2025 "/>
      <sheetName val="Распр-ние по уча-кам Факт 2023 "/>
      <sheetName val="Лаврентия_общехоз.по видам деят"/>
      <sheetName val="КИ ОР"/>
    </sheetNames>
    <sheetDataSet>
      <sheetData sheetId="0"/>
      <sheetData sheetId="1"/>
      <sheetData sheetId="2"/>
      <sheetData sheetId="3">
        <row r="9">
          <cell r="D9">
            <v>55</v>
          </cell>
          <cell r="E9">
            <v>55</v>
          </cell>
          <cell r="F9">
            <v>55</v>
          </cell>
          <cell r="G9">
            <v>55</v>
          </cell>
          <cell r="H9">
            <v>55</v>
          </cell>
        </row>
        <row r="12">
          <cell r="D12">
            <v>14</v>
          </cell>
          <cell r="E12">
            <v>14</v>
          </cell>
          <cell r="F12">
            <v>14</v>
          </cell>
          <cell r="G12">
            <v>14</v>
          </cell>
          <cell r="H12">
            <v>14</v>
          </cell>
        </row>
        <row r="16">
          <cell r="D16">
            <v>6.3</v>
          </cell>
          <cell r="E16">
            <v>6.3</v>
          </cell>
          <cell r="F16">
            <v>6.3</v>
          </cell>
          <cell r="G16">
            <v>6.3</v>
          </cell>
          <cell r="H16">
            <v>6.3</v>
          </cell>
        </row>
      </sheetData>
      <sheetData sheetId="4"/>
      <sheetData sheetId="5"/>
      <sheetData sheetId="6"/>
      <sheetData sheetId="7">
        <row r="134">
          <cell r="L134">
            <v>525.11868624098611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>
      <selection activeCell="A22" sqref="A22"/>
    </sheetView>
  </sheetViews>
  <sheetFormatPr defaultColWidth="9.140625" defaultRowHeight="15.75" x14ac:dyDescent="0.25"/>
  <cols>
    <col min="1" max="1" width="51.28515625" style="51" customWidth="1"/>
    <col min="2" max="2" width="61.85546875" style="51" customWidth="1"/>
    <col min="3" max="3" width="7" style="51" customWidth="1"/>
    <col min="4" max="4" width="6.7109375" style="51" customWidth="1"/>
    <col min="5" max="16384" width="9.140625" style="51"/>
  </cols>
  <sheetData>
    <row r="1" spans="1:2" s="50" customFormat="1" ht="18.75" x14ac:dyDescent="0.3">
      <c r="A1" s="158" t="s">
        <v>2</v>
      </c>
      <c r="B1" s="158"/>
    </row>
    <row r="2" spans="1:2" s="50" customFormat="1" ht="18" customHeight="1" x14ac:dyDescent="0.3">
      <c r="A2" s="159" t="s">
        <v>105</v>
      </c>
      <c r="B2" s="159"/>
    </row>
    <row r="3" spans="1:2" s="50" customFormat="1" ht="18.75" x14ac:dyDescent="0.3">
      <c r="A3" s="160"/>
      <c r="B3" s="161"/>
    </row>
    <row r="4" spans="1:2" s="50" customFormat="1" ht="18.75" customHeight="1" x14ac:dyDescent="0.3">
      <c r="A4" s="162" t="s">
        <v>56</v>
      </c>
      <c r="B4" s="162"/>
    </row>
    <row r="5" spans="1:2" ht="39" customHeight="1" x14ac:dyDescent="0.25">
      <c r="A5" s="116" t="s">
        <v>103</v>
      </c>
      <c r="B5" s="117" t="s">
        <v>112</v>
      </c>
    </row>
    <row r="6" spans="1:2" ht="50.25" customHeight="1" x14ac:dyDescent="0.25">
      <c r="A6" s="116" t="s">
        <v>104</v>
      </c>
      <c r="B6" s="117" t="s">
        <v>111</v>
      </c>
    </row>
    <row r="7" spans="1:2" s="54" customFormat="1" x14ac:dyDescent="0.25">
      <c r="A7" s="52"/>
      <c r="B7" s="53"/>
    </row>
    <row r="18" spans="1:3" x14ac:dyDescent="0.25">
      <c r="C18" s="55"/>
    </row>
    <row r="20" spans="1:3" x14ac:dyDescent="0.25">
      <c r="C20" s="56"/>
    </row>
    <row r="23" spans="1:3" s="54" customFormat="1" x14ac:dyDescent="0.25">
      <c r="A23" s="51"/>
      <c r="B23" s="51"/>
      <c r="C23" s="51"/>
    </row>
  </sheetData>
  <mergeCells count="4">
    <mergeCell ref="A1:B1"/>
    <mergeCell ref="A2:B2"/>
    <mergeCell ref="A3:B3"/>
    <mergeCell ref="A4:B4"/>
  </mergeCells>
  <printOptions horizontalCentered="1"/>
  <pageMargins left="1.1811023622047245" right="0.49212598425196852" top="0.39370078740157483" bottom="0.78740157480314965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5"/>
  <sheetViews>
    <sheetView zoomScale="80" zoomScaleNormal="80" zoomScaleSheetLayoutView="80" workbookViewId="0">
      <pane xSplit="3" ySplit="5" topLeftCell="D6" activePane="bottomRight" state="frozen"/>
      <selection activeCell="A22" sqref="A22"/>
      <selection pane="topRight" activeCell="A22" sqref="A22"/>
      <selection pane="bottomLeft" activeCell="A22" sqref="A22"/>
      <selection pane="bottomRight" activeCell="R12" sqref="R12"/>
    </sheetView>
  </sheetViews>
  <sheetFormatPr defaultRowHeight="15.75" x14ac:dyDescent="0.25"/>
  <cols>
    <col min="1" max="1" width="6.7109375" style="6" customWidth="1"/>
    <col min="2" max="2" width="41" style="6" customWidth="1"/>
    <col min="3" max="3" width="10.7109375" style="6" customWidth="1"/>
    <col min="4" max="6" width="15" style="6" customWidth="1"/>
    <col min="7" max="18" width="13.42578125" style="6" customWidth="1"/>
    <col min="19" max="19" width="9.140625" style="6"/>
    <col min="20" max="20" width="0" style="6" hidden="1" customWidth="1"/>
    <col min="21" max="16384" width="9.140625" style="6"/>
  </cols>
  <sheetData>
    <row r="1" spans="1:19" ht="19.5" customHeight="1" x14ac:dyDescent="0.25">
      <c r="A1" s="163" t="s">
        <v>57</v>
      </c>
      <c r="B1" s="163"/>
      <c r="C1" s="163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9" x14ac:dyDescent="0.25">
      <c r="A2" s="165" t="s">
        <v>58</v>
      </c>
      <c r="B2" s="168" t="s">
        <v>59</v>
      </c>
      <c r="C2" s="168" t="s">
        <v>10</v>
      </c>
      <c r="D2" s="169" t="s">
        <v>60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9" s="57" customFormat="1" ht="15" customHeight="1" x14ac:dyDescent="0.2">
      <c r="A3" s="166"/>
      <c r="B3" s="168"/>
      <c r="C3" s="168"/>
      <c r="D3" s="203" t="s">
        <v>55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5"/>
    </row>
    <row r="4" spans="1:19" s="57" customFormat="1" ht="15" customHeight="1" x14ac:dyDescent="0.2">
      <c r="A4" s="166"/>
      <c r="B4" s="168"/>
      <c r="C4" s="168"/>
      <c r="D4" s="204" t="s">
        <v>106</v>
      </c>
      <c r="E4" s="204"/>
      <c r="F4" s="205"/>
      <c r="G4" s="204" t="s">
        <v>107</v>
      </c>
      <c r="H4" s="204"/>
      <c r="I4" s="205"/>
      <c r="J4" s="203" t="s">
        <v>108</v>
      </c>
      <c r="K4" s="204"/>
      <c r="L4" s="204"/>
      <c r="M4" s="203" t="s">
        <v>109</v>
      </c>
      <c r="N4" s="204"/>
      <c r="O4" s="204"/>
      <c r="P4" s="206" t="s">
        <v>110</v>
      </c>
      <c r="Q4" s="206"/>
      <c r="R4" s="206"/>
    </row>
    <row r="5" spans="1:19" s="57" customFormat="1" ht="37.5" customHeight="1" x14ac:dyDescent="0.2">
      <c r="A5" s="167"/>
      <c r="B5" s="168"/>
      <c r="C5" s="168"/>
      <c r="D5" s="112" t="s">
        <v>61</v>
      </c>
      <c r="E5" s="112" t="s">
        <v>62</v>
      </c>
      <c r="F5" s="112" t="s">
        <v>63</v>
      </c>
      <c r="G5" s="112" t="s">
        <v>61</v>
      </c>
      <c r="H5" s="112" t="s">
        <v>62</v>
      </c>
      <c r="I5" s="112" t="s">
        <v>63</v>
      </c>
      <c r="J5" s="112" t="s">
        <v>61</v>
      </c>
      <c r="K5" s="112" t="s">
        <v>62</v>
      </c>
      <c r="L5" s="112" t="s">
        <v>63</v>
      </c>
      <c r="M5" s="112" t="s">
        <v>61</v>
      </c>
      <c r="N5" s="112" t="s">
        <v>62</v>
      </c>
      <c r="O5" s="112" t="s">
        <v>63</v>
      </c>
      <c r="P5" s="112" t="s">
        <v>61</v>
      </c>
      <c r="Q5" s="112" t="s">
        <v>62</v>
      </c>
      <c r="R5" s="112" t="s">
        <v>63</v>
      </c>
    </row>
    <row r="6" spans="1:19" s="58" customFormat="1" x14ac:dyDescent="0.2">
      <c r="A6" s="49">
        <v>1</v>
      </c>
      <c r="B6" s="49">
        <v>2</v>
      </c>
      <c r="C6" s="49">
        <v>3</v>
      </c>
      <c r="D6" s="112">
        <f>C6+1</f>
        <v>4</v>
      </c>
      <c r="E6" s="112">
        <f t="shared" ref="E6:R6" si="0">D6+1</f>
        <v>5</v>
      </c>
      <c r="F6" s="112">
        <f t="shared" si="0"/>
        <v>6</v>
      </c>
      <c r="G6" s="112">
        <f t="shared" si="0"/>
        <v>7</v>
      </c>
      <c r="H6" s="112">
        <f t="shared" si="0"/>
        <v>8</v>
      </c>
      <c r="I6" s="112">
        <f t="shared" si="0"/>
        <v>9</v>
      </c>
      <c r="J6" s="112">
        <f t="shared" si="0"/>
        <v>10</v>
      </c>
      <c r="K6" s="112">
        <f t="shared" si="0"/>
        <v>11</v>
      </c>
      <c r="L6" s="112">
        <f t="shared" si="0"/>
        <v>12</v>
      </c>
      <c r="M6" s="112">
        <f t="shared" si="0"/>
        <v>13</v>
      </c>
      <c r="N6" s="112">
        <f t="shared" si="0"/>
        <v>14</v>
      </c>
      <c r="O6" s="112">
        <f t="shared" si="0"/>
        <v>15</v>
      </c>
      <c r="P6" s="112">
        <f t="shared" si="0"/>
        <v>16</v>
      </c>
      <c r="Q6" s="112">
        <f t="shared" si="0"/>
        <v>17</v>
      </c>
      <c r="R6" s="112">
        <f t="shared" si="0"/>
        <v>18</v>
      </c>
    </row>
    <row r="7" spans="1:19" s="58" customFormat="1" ht="31.5" x14ac:dyDescent="0.2">
      <c r="A7" s="91" t="s">
        <v>0</v>
      </c>
      <c r="B7" s="59" t="s">
        <v>64</v>
      </c>
      <c r="C7" s="60" t="s">
        <v>44</v>
      </c>
      <c r="D7" s="118">
        <f t="shared" ref="D7:R7" si="1">D8+D9</f>
        <v>38340.011999999995</v>
      </c>
      <c r="E7" s="119">
        <f t="shared" si="1"/>
        <v>37731.29</v>
      </c>
      <c r="F7" s="120">
        <f t="shared" si="1"/>
        <v>76071.301999999996</v>
      </c>
      <c r="G7" s="118">
        <f t="shared" si="1"/>
        <v>38340.011999999995</v>
      </c>
      <c r="H7" s="119">
        <f t="shared" si="1"/>
        <v>37731.29</v>
      </c>
      <c r="I7" s="120">
        <f t="shared" si="1"/>
        <v>76071.301999999996</v>
      </c>
      <c r="J7" s="118">
        <f t="shared" si="1"/>
        <v>38340.011999999995</v>
      </c>
      <c r="K7" s="119">
        <f t="shared" si="1"/>
        <v>37731.29</v>
      </c>
      <c r="L7" s="120">
        <f t="shared" si="1"/>
        <v>76071.301999999996</v>
      </c>
      <c r="M7" s="118">
        <f t="shared" si="1"/>
        <v>38340.011999999995</v>
      </c>
      <c r="N7" s="119">
        <f t="shared" si="1"/>
        <v>37731.29</v>
      </c>
      <c r="O7" s="120">
        <f t="shared" si="1"/>
        <v>76071.301999999996</v>
      </c>
      <c r="P7" s="118">
        <f t="shared" si="1"/>
        <v>38340.011999999995</v>
      </c>
      <c r="Q7" s="119">
        <f t="shared" si="1"/>
        <v>37731.29</v>
      </c>
      <c r="R7" s="120">
        <f t="shared" si="1"/>
        <v>76071.301999999996</v>
      </c>
      <c r="S7" s="104"/>
    </row>
    <row r="8" spans="1:19" s="58" customFormat="1" x14ac:dyDescent="0.2">
      <c r="A8" s="61" t="s">
        <v>15</v>
      </c>
      <c r="B8" s="62" t="s">
        <v>65</v>
      </c>
      <c r="C8" s="89" t="s">
        <v>44</v>
      </c>
      <c r="D8" s="128">
        <v>38340.011999999995</v>
      </c>
      <c r="E8" s="129">
        <v>37731.29</v>
      </c>
      <c r="F8" s="126">
        <f>[1]Лавр!$M$13</f>
        <v>76071.301999999996</v>
      </c>
      <c r="G8" s="121">
        <f t="shared" ref="G8:R8" si="2">D8</f>
        <v>38340.011999999995</v>
      </c>
      <c r="H8" s="122">
        <f t="shared" si="2"/>
        <v>37731.29</v>
      </c>
      <c r="I8" s="123">
        <f t="shared" si="2"/>
        <v>76071.301999999996</v>
      </c>
      <c r="J8" s="121">
        <f t="shared" si="2"/>
        <v>38340.011999999995</v>
      </c>
      <c r="K8" s="122">
        <f t="shared" si="2"/>
        <v>37731.29</v>
      </c>
      <c r="L8" s="123">
        <f t="shared" si="2"/>
        <v>76071.301999999996</v>
      </c>
      <c r="M8" s="121">
        <f t="shared" si="2"/>
        <v>38340.011999999995</v>
      </c>
      <c r="N8" s="122">
        <f t="shared" si="2"/>
        <v>37731.29</v>
      </c>
      <c r="O8" s="123">
        <f t="shared" si="2"/>
        <v>76071.301999999996</v>
      </c>
      <c r="P8" s="121">
        <f t="shared" si="2"/>
        <v>38340.011999999995</v>
      </c>
      <c r="Q8" s="122">
        <f t="shared" si="2"/>
        <v>37731.29</v>
      </c>
      <c r="R8" s="123">
        <f t="shared" si="2"/>
        <v>76071.301999999996</v>
      </c>
    </row>
    <row r="9" spans="1:19" s="58" customFormat="1" x14ac:dyDescent="0.2">
      <c r="A9" s="76" t="s">
        <v>17</v>
      </c>
      <c r="B9" s="63" t="s">
        <v>66</v>
      </c>
      <c r="C9" s="64" t="s">
        <v>44</v>
      </c>
      <c r="D9" s="124"/>
      <c r="E9" s="125"/>
      <c r="F9" s="126"/>
      <c r="G9" s="124"/>
      <c r="H9" s="125"/>
      <c r="I9" s="126"/>
      <c r="J9" s="124"/>
      <c r="K9" s="125"/>
      <c r="L9" s="126"/>
      <c r="M9" s="124"/>
      <c r="N9" s="125"/>
      <c r="O9" s="126"/>
      <c r="P9" s="124"/>
      <c r="Q9" s="125"/>
      <c r="R9" s="126"/>
    </row>
    <row r="10" spans="1:19" s="58" customFormat="1" ht="31.5" x14ac:dyDescent="0.2">
      <c r="A10" s="77" t="s">
        <v>1</v>
      </c>
      <c r="B10" s="65" t="s">
        <v>67</v>
      </c>
      <c r="C10" s="64" t="s">
        <v>44</v>
      </c>
      <c r="D10" s="105"/>
      <c r="E10" s="106"/>
      <c r="F10" s="127"/>
      <c r="G10" s="105"/>
      <c r="H10" s="106"/>
      <c r="I10" s="127"/>
      <c r="J10" s="105"/>
      <c r="K10" s="106"/>
      <c r="L10" s="127"/>
      <c r="M10" s="105"/>
      <c r="N10" s="106"/>
      <c r="O10" s="127"/>
      <c r="P10" s="105"/>
      <c r="Q10" s="106"/>
      <c r="R10" s="127"/>
    </row>
    <row r="11" spans="1:19" s="58" customFormat="1" x14ac:dyDescent="0.2">
      <c r="A11" s="76" t="s">
        <v>45</v>
      </c>
      <c r="B11" s="66" t="s">
        <v>68</v>
      </c>
      <c r="C11" s="64" t="s">
        <v>44</v>
      </c>
      <c r="D11" s="128"/>
      <c r="E11" s="129"/>
      <c r="F11" s="126"/>
      <c r="G11" s="124"/>
      <c r="H11" s="125"/>
      <c r="I11" s="126"/>
      <c r="J11" s="124"/>
      <c r="K11" s="125"/>
      <c r="L11" s="126"/>
      <c r="M11" s="124"/>
      <c r="N11" s="125"/>
      <c r="O11" s="126"/>
      <c r="P11" s="124"/>
      <c r="Q11" s="125"/>
      <c r="R11" s="126"/>
    </row>
    <row r="12" spans="1:19" s="58" customFormat="1" x14ac:dyDescent="0.2">
      <c r="A12" s="76" t="s">
        <v>46</v>
      </c>
      <c r="B12" s="66" t="s">
        <v>69</v>
      </c>
      <c r="C12" s="64" t="s">
        <v>44</v>
      </c>
      <c r="D12" s="128">
        <f>D7+D10-D11</f>
        <v>38340.011999999995</v>
      </c>
      <c r="E12" s="129">
        <f t="shared" ref="E12" si="3">E7+E10-E11</f>
        <v>37731.29</v>
      </c>
      <c r="F12" s="126">
        <f>F7+F10-F11</f>
        <v>76071.301999999996</v>
      </c>
      <c r="G12" s="128">
        <f>G7+G10-G11</f>
        <v>38340.011999999995</v>
      </c>
      <c r="H12" s="129">
        <f>H7+H10-H11</f>
        <v>37731.29</v>
      </c>
      <c r="I12" s="123">
        <f>I7+I10-I11</f>
        <v>76071.301999999996</v>
      </c>
      <c r="J12" s="128">
        <f t="shared" ref="J12:R12" si="4">J7+J10-J11</f>
        <v>38340.011999999995</v>
      </c>
      <c r="K12" s="129">
        <f t="shared" si="4"/>
        <v>37731.29</v>
      </c>
      <c r="L12" s="123">
        <f t="shared" si="4"/>
        <v>76071.301999999996</v>
      </c>
      <c r="M12" s="128">
        <f t="shared" si="4"/>
        <v>38340.011999999995</v>
      </c>
      <c r="N12" s="129">
        <f t="shared" si="4"/>
        <v>37731.29</v>
      </c>
      <c r="O12" s="123">
        <f t="shared" si="4"/>
        <v>76071.301999999996</v>
      </c>
      <c r="P12" s="128">
        <f t="shared" si="4"/>
        <v>38340.011999999995</v>
      </c>
      <c r="Q12" s="129">
        <f t="shared" si="4"/>
        <v>37731.29</v>
      </c>
      <c r="R12" s="123">
        <f t="shared" si="4"/>
        <v>76071.301999999996</v>
      </c>
    </row>
    <row r="13" spans="1:19" s="58" customFormat="1" x14ac:dyDescent="0.2">
      <c r="A13" s="76" t="s">
        <v>47</v>
      </c>
      <c r="B13" s="66" t="s">
        <v>70</v>
      </c>
      <c r="C13" s="64" t="s">
        <v>44</v>
      </c>
      <c r="D13" s="128"/>
      <c r="E13" s="129"/>
      <c r="F13" s="126"/>
      <c r="G13" s="128"/>
      <c r="H13" s="129"/>
      <c r="I13" s="126"/>
      <c r="J13" s="128"/>
      <c r="K13" s="129"/>
      <c r="L13" s="126"/>
      <c r="M13" s="128"/>
      <c r="N13" s="129"/>
      <c r="O13" s="126"/>
      <c r="P13" s="128"/>
      <c r="Q13" s="129"/>
      <c r="R13" s="126"/>
    </row>
    <row r="14" spans="1:19" s="58" customFormat="1" x14ac:dyDescent="0.2">
      <c r="A14" s="92" t="s">
        <v>71</v>
      </c>
      <c r="B14" s="67" t="s">
        <v>72</v>
      </c>
      <c r="C14" s="68" t="s">
        <v>44</v>
      </c>
      <c r="D14" s="128"/>
      <c r="E14" s="129"/>
      <c r="F14" s="126"/>
      <c r="G14" s="128"/>
      <c r="H14" s="129"/>
      <c r="I14" s="126"/>
      <c r="J14" s="128"/>
      <c r="K14" s="129"/>
      <c r="L14" s="126"/>
      <c r="M14" s="128"/>
      <c r="N14" s="129"/>
      <c r="O14" s="126"/>
      <c r="P14" s="128"/>
      <c r="Q14" s="129"/>
      <c r="R14" s="126"/>
    </row>
    <row r="15" spans="1:19" s="58" customFormat="1" x14ac:dyDescent="0.2">
      <c r="A15" s="74" t="s">
        <v>73</v>
      </c>
      <c r="B15" s="67" t="s">
        <v>74</v>
      </c>
      <c r="C15" s="64" t="s">
        <v>44</v>
      </c>
      <c r="D15" s="124"/>
      <c r="E15" s="125"/>
      <c r="F15" s="126"/>
      <c r="G15" s="124"/>
      <c r="H15" s="125"/>
      <c r="I15" s="126"/>
      <c r="J15" s="124"/>
      <c r="K15" s="125"/>
      <c r="L15" s="126"/>
      <c r="M15" s="124"/>
      <c r="N15" s="125"/>
      <c r="O15" s="126"/>
      <c r="P15" s="124"/>
      <c r="Q15" s="125"/>
      <c r="R15" s="126"/>
    </row>
    <row r="16" spans="1:19" s="72" customFormat="1" ht="31.5" x14ac:dyDescent="0.2">
      <c r="A16" s="69" t="s">
        <v>48</v>
      </c>
      <c r="B16" s="70" t="s">
        <v>75</v>
      </c>
      <c r="C16" s="71" t="s">
        <v>44</v>
      </c>
      <c r="D16" s="105">
        <f>D12-D13</f>
        <v>38340.011999999995</v>
      </c>
      <c r="E16" s="106">
        <f>E12-E13</f>
        <v>37731.29</v>
      </c>
      <c r="F16" s="127">
        <f>F12-F13</f>
        <v>76071.301999999996</v>
      </c>
      <c r="G16" s="130">
        <f>ROUND(G12-G13,3)</f>
        <v>38340.012000000002</v>
      </c>
      <c r="H16" s="131">
        <f>ROUND(H12-H13,3)</f>
        <v>37731.29</v>
      </c>
      <c r="I16" s="127">
        <f>ROUND(I12-I13,3)</f>
        <v>76071.301999999996</v>
      </c>
      <c r="J16" s="130">
        <f t="shared" ref="J16:R16" si="5">J12-J13</f>
        <v>38340.011999999995</v>
      </c>
      <c r="K16" s="131">
        <f t="shared" si="5"/>
        <v>37731.29</v>
      </c>
      <c r="L16" s="127">
        <f t="shared" si="5"/>
        <v>76071.301999999996</v>
      </c>
      <c r="M16" s="130">
        <f t="shared" si="5"/>
        <v>38340.011999999995</v>
      </c>
      <c r="N16" s="131">
        <f t="shared" si="5"/>
        <v>37731.29</v>
      </c>
      <c r="O16" s="127">
        <f>O12-O13</f>
        <v>76071.301999999996</v>
      </c>
      <c r="P16" s="130">
        <f t="shared" si="5"/>
        <v>38340.011999999995</v>
      </c>
      <c r="Q16" s="131">
        <f t="shared" si="5"/>
        <v>37731.29</v>
      </c>
      <c r="R16" s="127">
        <f t="shared" si="5"/>
        <v>76071.301999999996</v>
      </c>
    </row>
    <row r="17" spans="1:20" s="58" customFormat="1" x14ac:dyDescent="0.2">
      <c r="A17" s="73" t="s">
        <v>76</v>
      </c>
      <c r="B17" s="66" t="s">
        <v>77</v>
      </c>
      <c r="C17" s="64" t="s">
        <v>44</v>
      </c>
      <c r="D17" s="146">
        <f t="shared" ref="D17:R17" si="6">D18+D19+D20</f>
        <v>30.004999999999999</v>
      </c>
      <c r="E17" s="147">
        <f t="shared" si="6"/>
        <v>30.95</v>
      </c>
      <c r="F17" s="148">
        <f t="shared" si="6"/>
        <v>60.954999999999998</v>
      </c>
      <c r="G17" s="128">
        <f t="shared" si="6"/>
        <v>30.004999999999999</v>
      </c>
      <c r="H17" s="129">
        <f t="shared" si="6"/>
        <v>30.95</v>
      </c>
      <c r="I17" s="123">
        <f t="shared" si="6"/>
        <v>60.954999999999998</v>
      </c>
      <c r="J17" s="128">
        <f t="shared" si="6"/>
        <v>30.004999999999999</v>
      </c>
      <c r="K17" s="129">
        <f t="shared" si="6"/>
        <v>30.95</v>
      </c>
      <c r="L17" s="123">
        <f t="shared" si="6"/>
        <v>60.954999999999998</v>
      </c>
      <c r="M17" s="128">
        <f t="shared" si="6"/>
        <v>30.004999999999999</v>
      </c>
      <c r="N17" s="129">
        <f t="shared" si="6"/>
        <v>30.95</v>
      </c>
      <c r="O17" s="123">
        <f t="shared" si="6"/>
        <v>60.954999999999998</v>
      </c>
      <c r="P17" s="128">
        <f t="shared" si="6"/>
        <v>30.004999999999999</v>
      </c>
      <c r="Q17" s="129">
        <f t="shared" si="6"/>
        <v>30.95</v>
      </c>
      <c r="R17" s="123">
        <f t="shared" si="6"/>
        <v>60.954999999999998</v>
      </c>
    </row>
    <row r="18" spans="1:20" s="58" customFormat="1" x14ac:dyDescent="0.2">
      <c r="A18" s="74" t="s">
        <v>78</v>
      </c>
      <c r="B18" s="75" t="s">
        <v>79</v>
      </c>
      <c r="C18" s="68" t="s">
        <v>44</v>
      </c>
      <c r="D18" s="124"/>
      <c r="E18" s="125"/>
      <c r="F18" s="126"/>
      <c r="G18" s="132"/>
      <c r="H18" s="133"/>
      <c r="I18" s="126"/>
      <c r="J18" s="132"/>
      <c r="K18" s="133"/>
      <c r="L18" s="126"/>
      <c r="M18" s="132"/>
      <c r="N18" s="133"/>
      <c r="O18" s="126"/>
      <c r="P18" s="132"/>
      <c r="Q18" s="133"/>
      <c r="R18" s="126"/>
    </row>
    <row r="19" spans="1:20" s="58" customFormat="1" x14ac:dyDescent="0.2">
      <c r="A19" s="76" t="s">
        <v>80</v>
      </c>
      <c r="B19" s="67" t="s">
        <v>81</v>
      </c>
      <c r="C19" s="64" t="s">
        <v>44</v>
      </c>
      <c r="D19" s="128"/>
      <c r="E19" s="129"/>
      <c r="F19" s="126"/>
      <c r="G19" s="128"/>
      <c r="H19" s="129"/>
      <c r="I19" s="126"/>
      <c r="J19" s="128"/>
      <c r="K19" s="129"/>
      <c r="L19" s="126"/>
      <c r="M19" s="128"/>
      <c r="N19" s="129"/>
      <c r="O19" s="126"/>
      <c r="P19" s="128"/>
      <c r="Q19" s="129"/>
      <c r="R19" s="126"/>
    </row>
    <row r="20" spans="1:20" s="58" customFormat="1" x14ac:dyDescent="0.2">
      <c r="A20" s="76" t="s">
        <v>82</v>
      </c>
      <c r="B20" s="67" t="s">
        <v>83</v>
      </c>
      <c r="C20" s="64" t="s">
        <v>44</v>
      </c>
      <c r="D20" s="128">
        <f>ROUND('[2]раздел 2'!$E$21/'[2]раздел 2'!$G$21*F20,3)</f>
        <v>30.004999999999999</v>
      </c>
      <c r="E20" s="129">
        <f>F20-D20</f>
        <v>30.95</v>
      </c>
      <c r="F20" s="126">
        <f>[1]Лавр!$M$22</f>
        <v>60.954999999999998</v>
      </c>
      <c r="G20" s="128">
        <f>D20</f>
        <v>30.004999999999999</v>
      </c>
      <c r="H20" s="129">
        <f>E20</f>
        <v>30.95</v>
      </c>
      <c r="I20" s="126">
        <f>G20+H20</f>
        <v>60.954999999999998</v>
      </c>
      <c r="J20" s="128">
        <f>G20</f>
        <v>30.004999999999999</v>
      </c>
      <c r="K20" s="129">
        <f>H20</f>
        <v>30.95</v>
      </c>
      <c r="L20" s="126">
        <f>J20+K20</f>
        <v>60.954999999999998</v>
      </c>
      <c r="M20" s="128">
        <f>J20</f>
        <v>30.004999999999999</v>
      </c>
      <c r="N20" s="129">
        <f>K20</f>
        <v>30.95</v>
      </c>
      <c r="O20" s="126">
        <f>M20+N20</f>
        <v>60.954999999999998</v>
      </c>
      <c r="P20" s="128">
        <f>M20</f>
        <v>30.004999999999999</v>
      </c>
      <c r="Q20" s="129">
        <f>N20</f>
        <v>30.95</v>
      </c>
      <c r="R20" s="126">
        <f>P20+Q20</f>
        <v>60.954999999999998</v>
      </c>
      <c r="S20" s="104"/>
    </row>
    <row r="21" spans="1:20" s="58" customFormat="1" x14ac:dyDescent="0.2">
      <c r="A21" s="77" t="s">
        <v>84</v>
      </c>
      <c r="B21" s="65" t="s">
        <v>85</v>
      </c>
      <c r="C21" s="64" t="s">
        <v>44</v>
      </c>
      <c r="D21" s="105">
        <f>D16-D17</f>
        <v>38310.006999999998</v>
      </c>
      <c r="E21" s="106">
        <f>E16-E17</f>
        <v>37700.340000000004</v>
      </c>
      <c r="F21" s="127">
        <f>D21+E21</f>
        <v>76010.347000000009</v>
      </c>
      <c r="G21" s="105">
        <f>G16-G17</f>
        <v>38310.007000000005</v>
      </c>
      <c r="H21" s="106">
        <f>H16-H17</f>
        <v>37700.340000000004</v>
      </c>
      <c r="I21" s="107">
        <f>G21+H21</f>
        <v>76010.347000000009</v>
      </c>
      <c r="J21" s="105">
        <f>J16-J17</f>
        <v>38310.006999999998</v>
      </c>
      <c r="K21" s="106">
        <f>K16-K17</f>
        <v>37700.340000000004</v>
      </c>
      <c r="L21" s="107">
        <f>J21+K21</f>
        <v>76010.347000000009</v>
      </c>
      <c r="M21" s="105">
        <f>M16-M17</f>
        <v>38310.006999999998</v>
      </c>
      <c r="N21" s="106">
        <f>N16-N17</f>
        <v>37700.340000000004</v>
      </c>
      <c r="O21" s="107">
        <f>M21+N21</f>
        <v>76010.347000000009</v>
      </c>
      <c r="P21" s="105">
        <f>P16-P17</f>
        <v>38310.006999999998</v>
      </c>
      <c r="Q21" s="106">
        <f>Q16-Q17</f>
        <v>37700.340000000004</v>
      </c>
      <c r="R21" s="107">
        <f>P21+Q21</f>
        <v>76010.347000000009</v>
      </c>
      <c r="S21" s="104"/>
    </row>
    <row r="22" spans="1:20" s="58" customFormat="1" x14ac:dyDescent="0.2">
      <c r="A22" s="77"/>
      <c r="B22" s="98" t="s">
        <v>86</v>
      </c>
      <c r="C22" s="99"/>
      <c r="D22" s="108">
        <f>D23+D30+D33</f>
        <v>38310.007000000005</v>
      </c>
      <c r="E22" s="109">
        <f>E23+E30+E33</f>
        <v>37700.340000000004</v>
      </c>
      <c r="F22" s="110">
        <f>F23+F30+F33</f>
        <v>76010.347000000009</v>
      </c>
      <c r="G22" s="108">
        <f>G23+G30+G33</f>
        <v>38310.007000000005</v>
      </c>
      <c r="H22" s="109">
        <f>H23+H30+H33</f>
        <v>37700.340000000004</v>
      </c>
      <c r="I22" s="110">
        <f t="shared" ref="I22:R22" si="7">I23+I30+I33</f>
        <v>76010.347000000009</v>
      </c>
      <c r="J22" s="108">
        <f>J23+J30+J33</f>
        <v>38310.007000000005</v>
      </c>
      <c r="K22" s="109">
        <f>K23+K30+K33</f>
        <v>37700.340000000004</v>
      </c>
      <c r="L22" s="110">
        <f>L23+L30+L33</f>
        <v>76010.347000000009</v>
      </c>
      <c r="M22" s="108">
        <f t="shared" si="7"/>
        <v>38310.007000000005</v>
      </c>
      <c r="N22" s="109">
        <f t="shared" si="7"/>
        <v>37700.340000000004</v>
      </c>
      <c r="O22" s="110">
        <f>O23+O30+O33</f>
        <v>76010.347000000009</v>
      </c>
      <c r="P22" s="108">
        <f t="shared" si="7"/>
        <v>38310.007000000005</v>
      </c>
      <c r="Q22" s="109">
        <f t="shared" si="7"/>
        <v>37700.340000000004</v>
      </c>
      <c r="R22" s="110">
        <f t="shared" si="7"/>
        <v>76010.347000000009</v>
      </c>
    </row>
    <row r="23" spans="1:20" s="72" customFormat="1" x14ac:dyDescent="0.2">
      <c r="A23" s="93" t="s">
        <v>87</v>
      </c>
      <c r="B23" s="78" t="s">
        <v>88</v>
      </c>
      <c r="C23" s="79" t="s">
        <v>44</v>
      </c>
      <c r="D23" s="105">
        <f>D24+D27</f>
        <v>20393.455000000002</v>
      </c>
      <c r="E23" s="106">
        <f>E24+E27</f>
        <v>20880.186000000002</v>
      </c>
      <c r="F23" s="127">
        <f>[1]Лавр!$M$27</f>
        <v>41273.641000000003</v>
      </c>
      <c r="G23" s="134">
        <f>G24+G27</f>
        <v>20393.455000000002</v>
      </c>
      <c r="H23" s="135">
        <f t="shared" ref="H23:R23" si="8">H24+H27</f>
        <v>20880.186000000002</v>
      </c>
      <c r="I23" s="127">
        <f t="shared" si="8"/>
        <v>41273.641000000003</v>
      </c>
      <c r="J23" s="134">
        <f>J24+J27</f>
        <v>20393.455000000002</v>
      </c>
      <c r="K23" s="135">
        <f t="shared" si="8"/>
        <v>20880.186000000002</v>
      </c>
      <c r="L23" s="127">
        <f>L24+L27</f>
        <v>41273.641000000003</v>
      </c>
      <c r="M23" s="134">
        <f t="shared" si="8"/>
        <v>20393.455000000002</v>
      </c>
      <c r="N23" s="135">
        <f t="shared" si="8"/>
        <v>20880.186000000002</v>
      </c>
      <c r="O23" s="127">
        <f>O24+O27</f>
        <v>41273.641000000003</v>
      </c>
      <c r="P23" s="134">
        <f t="shared" si="8"/>
        <v>20393.455000000002</v>
      </c>
      <c r="Q23" s="135">
        <f t="shared" si="8"/>
        <v>20880.186000000002</v>
      </c>
      <c r="R23" s="127">
        <f t="shared" si="8"/>
        <v>41273.641000000003</v>
      </c>
      <c r="S23" s="103"/>
      <c r="T23" s="101">
        <f>O21-O22</f>
        <v>0</v>
      </c>
    </row>
    <row r="24" spans="1:20" s="58" customFormat="1" x14ac:dyDescent="0.2">
      <c r="A24" s="76"/>
      <c r="B24" s="67" t="s">
        <v>89</v>
      </c>
      <c r="C24" s="64" t="s">
        <v>44</v>
      </c>
      <c r="D24" s="128"/>
      <c r="E24" s="129"/>
      <c r="F24" s="126"/>
      <c r="G24" s="128"/>
      <c r="H24" s="129"/>
      <c r="I24" s="126"/>
      <c r="J24" s="128"/>
      <c r="K24" s="129"/>
      <c r="L24" s="126"/>
      <c r="M24" s="128"/>
      <c r="N24" s="129"/>
      <c r="O24" s="126"/>
      <c r="P24" s="128"/>
      <c r="Q24" s="129"/>
      <c r="R24" s="126"/>
    </row>
    <row r="25" spans="1:20" s="58" customFormat="1" x14ac:dyDescent="0.2">
      <c r="A25" s="61"/>
      <c r="B25" s="80" t="s">
        <v>90</v>
      </c>
      <c r="C25" s="89" t="s">
        <v>44</v>
      </c>
      <c r="D25" s="124"/>
      <c r="E25" s="129"/>
      <c r="F25" s="126"/>
      <c r="G25" s="124"/>
      <c r="H25" s="129"/>
      <c r="I25" s="126"/>
      <c r="J25" s="124"/>
      <c r="K25" s="129"/>
      <c r="L25" s="126"/>
      <c r="M25" s="124"/>
      <c r="N25" s="129"/>
      <c r="O25" s="126"/>
      <c r="P25" s="124"/>
      <c r="Q25" s="129"/>
      <c r="R25" s="126"/>
    </row>
    <row r="26" spans="1:20" s="58" customFormat="1" x14ac:dyDescent="0.2">
      <c r="A26" s="76"/>
      <c r="B26" s="63" t="s">
        <v>91</v>
      </c>
      <c r="C26" s="64" t="s">
        <v>44</v>
      </c>
      <c r="D26" s="124"/>
      <c r="E26" s="129"/>
      <c r="F26" s="126"/>
      <c r="G26" s="124"/>
      <c r="H26" s="129"/>
      <c r="I26" s="126"/>
      <c r="J26" s="124"/>
      <c r="K26" s="129"/>
      <c r="L26" s="126"/>
      <c r="M26" s="124"/>
      <c r="N26" s="129"/>
      <c r="O26" s="126"/>
      <c r="P26" s="124"/>
      <c r="Q26" s="129"/>
      <c r="R26" s="126"/>
    </row>
    <row r="27" spans="1:20" s="58" customFormat="1" x14ac:dyDescent="0.2">
      <c r="A27" s="76" t="s">
        <v>92</v>
      </c>
      <c r="B27" s="67" t="s">
        <v>93</v>
      </c>
      <c r="C27" s="64" t="s">
        <v>44</v>
      </c>
      <c r="D27" s="128">
        <f>D28+D29</f>
        <v>20393.455000000002</v>
      </c>
      <c r="E27" s="129">
        <f>E28+E29</f>
        <v>20880.186000000002</v>
      </c>
      <c r="F27" s="126">
        <f>F23</f>
        <v>41273.641000000003</v>
      </c>
      <c r="G27" s="128">
        <f>G28+G29</f>
        <v>20393.455000000002</v>
      </c>
      <c r="H27" s="129">
        <f>H28+H29</f>
        <v>20880.186000000002</v>
      </c>
      <c r="I27" s="126">
        <f t="shared" ref="I27:I29" si="9">G27+H27</f>
        <v>41273.641000000003</v>
      </c>
      <c r="J27" s="128">
        <f>J28+J29</f>
        <v>20393.455000000002</v>
      </c>
      <c r="K27" s="129">
        <f>K28+K29</f>
        <v>20880.186000000002</v>
      </c>
      <c r="L27" s="126">
        <f t="shared" ref="L27" si="10">J27+K27</f>
        <v>41273.641000000003</v>
      </c>
      <c r="M27" s="128">
        <f>M28+M29</f>
        <v>20393.455000000002</v>
      </c>
      <c r="N27" s="129">
        <f>N28+N29</f>
        <v>20880.186000000002</v>
      </c>
      <c r="O27" s="126">
        <f t="shared" ref="O27" si="11">M27+N27</f>
        <v>41273.641000000003</v>
      </c>
      <c r="P27" s="128">
        <f>P28+P29</f>
        <v>20393.455000000002</v>
      </c>
      <c r="Q27" s="129">
        <f>Q28+Q29</f>
        <v>20880.186000000002</v>
      </c>
      <c r="R27" s="126">
        <f t="shared" ref="R27" si="12">P27+Q27</f>
        <v>41273.641000000003</v>
      </c>
    </row>
    <row r="28" spans="1:20" s="58" customFormat="1" x14ac:dyDescent="0.2">
      <c r="A28" s="76"/>
      <c r="B28" s="63" t="s">
        <v>90</v>
      </c>
      <c r="C28" s="64" t="s">
        <v>44</v>
      </c>
      <c r="D28" s="128">
        <f>ROUND('[2]раздел 2'!$E$29/'[2]раздел 2'!$G$29*F28,3)</f>
        <v>6385.0079999999998</v>
      </c>
      <c r="E28" s="129">
        <f>F28-D28</f>
        <v>5996.884</v>
      </c>
      <c r="F28" s="126">
        <f>ROUND('[2]раздел 2'!$G$29/'[2]раздел 2'!$G$28*F27,3)</f>
        <v>12381.892</v>
      </c>
      <c r="G28" s="128">
        <f>D28</f>
        <v>6385.0079999999998</v>
      </c>
      <c r="H28" s="129">
        <f>E28</f>
        <v>5996.884</v>
      </c>
      <c r="I28" s="126">
        <f t="shared" si="9"/>
        <v>12381.892</v>
      </c>
      <c r="J28" s="128">
        <f>G28</f>
        <v>6385.0079999999998</v>
      </c>
      <c r="K28" s="129">
        <f>H28</f>
        <v>5996.884</v>
      </c>
      <c r="L28" s="126">
        <f>J28+K28</f>
        <v>12381.892</v>
      </c>
      <c r="M28" s="128">
        <f>J28</f>
        <v>6385.0079999999998</v>
      </c>
      <c r="N28" s="129">
        <f>K28</f>
        <v>5996.884</v>
      </c>
      <c r="O28" s="126">
        <f>M28+N28</f>
        <v>12381.892</v>
      </c>
      <c r="P28" s="128">
        <f>M28</f>
        <v>6385.0079999999998</v>
      </c>
      <c r="Q28" s="129">
        <f>N28</f>
        <v>5996.884</v>
      </c>
      <c r="R28" s="126">
        <f>P28+Q28</f>
        <v>12381.892</v>
      </c>
    </row>
    <row r="29" spans="1:20" s="58" customFormat="1" x14ac:dyDescent="0.2">
      <c r="A29" s="76"/>
      <c r="B29" s="63" t="s">
        <v>91</v>
      </c>
      <c r="C29" s="64" t="s">
        <v>44</v>
      </c>
      <c r="D29" s="128">
        <f>ROUND('[2]раздел 2'!$E$30/'[2]раздел 2'!$G$30*F29,3)</f>
        <v>14008.447</v>
      </c>
      <c r="E29" s="129">
        <f>F29-D29</f>
        <v>14883.302000000003</v>
      </c>
      <c r="F29" s="126">
        <f>F27-F28</f>
        <v>28891.749000000003</v>
      </c>
      <c r="G29" s="128">
        <f>D29</f>
        <v>14008.447</v>
      </c>
      <c r="H29" s="129">
        <f>E29</f>
        <v>14883.302000000003</v>
      </c>
      <c r="I29" s="126">
        <f t="shared" si="9"/>
        <v>28891.749000000003</v>
      </c>
      <c r="J29" s="128">
        <f>G29</f>
        <v>14008.447</v>
      </c>
      <c r="K29" s="129">
        <f>H29</f>
        <v>14883.302000000003</v>
      </c>
      <c r="L29" s="126">
        <f>J29+K29</f>
        <v>28891.749000000003</v>
      </c>
      <c r="M29" s="128">
        <f>J29</f>
        <v>14008.447</v>
      </c>
      <c r="N29" s="129">
        <f>K29</f>
        <v>14883.302000000003</v>
      </c>
      <c r="O29" s="126">
        <f>M29+N29</f>
        <v>28891.749000000003</v>
      </c>
      <c r="P29" s="128">
        <f>M29</f>
        <v>14008.447</v>
      </c>
      <c r="Q29" s="129">
        <f>N29</f>
        <v>14883.302000000003</v>
      </c>
      <c r="R29" s="126">
        <f>P29+Q29</f>
        <v>28891.749000000003</v>
      </c>
    </row>
    <row r="30" spans="1:20" s="72" customFormat="1" x14ac:dyDescent="0.2">
      <c r="A30" s="93" t="s">
        <v>94</v>
      </c>
      <c r="B30" s="81" t="s">
        <v>95</v>
      </c>
      <c r="C30" s="79" t="s">
        <v>44</v>
      </c>
      <c r="D30" s="105">
        <f>D31+D32</f>
        <v>5390.7030000000004</v>
      </c>
      <c r="E30" s="106">
        <f>E31+E32</f>
        <v>4245.213999999999</v>
      </c>
      <c r="F30" s="127">
        <f>[1]Лавр!$M$28</f>
        <v>9635.9169999999995</v>
      </c>
      <c r="G30" s="105">
        <f>G31+G32</f>
        <v>5390.7030000000004</v>
      </c>
      <c r="H30" s="106">
        <f>H31+H32</f>
        <v>4245.213999999999</v>
      </c>
      <c r="I30" s="127">
        <f t="shared" ref="I30:I31" si="13">G30+H30</f>
        <v>9635.9169999999995</v>
      </c>
      <c r="J30" s="105">
        <f>J31+J32</f>
        <v>5390.7030000000004</v>
      </c>
      <c r="K30" s="106">
        <f>K31+K32</f>
        <v>4245.213999999999</v>
      </c>
      <c r="L30" s="127">
        <f t="shared" ref="L30" si="14">J30+K30</f>
        <v>9635.9169999999995</v>
      </c>
      <c r="M30" s="105">
        <f>M31+M32</f>
        <v>5390.7030000000004</v>
      </c>
      <c r="N30" s="106">
        <f>N31+N32</f>
        <v>4245.213999999999</v>
      </c>
      <c r="O30" s="127">
        <f t="shared" ref="O30" si="15">M30+N30</f>
        <v>9635.9169999999995</v>
      </c>
      <c r="P30" s="105">
        <f>P31+P32</f>
        <v>5390.7030000000004</v>
      </c>
      <c r="Q30" s="106">
        <f>Q31+Q32</f>
        <v>4245.213999999999</v>
      </c>
      <c r="R30" s="127">
        <f t="shared" ref="R30" si="16">P30+Q30</f>
        <v>9635.9169999999995</v>
      </c>
      <c r="S30" s="103"/>
    </row>
    <row r="31" spans="1:20" s="58" customFormat="1" x14ac:dyDescent="0.2">
      <c r="A31" s="82"/>
      <c r="B31" s="83" t="s">
        <v>90</v>
      </c>
      <c r="C31" s="68" t="s">
        <v>44</v>
      </c>
      <c r="D31" s="128">
        <f>ROUND(('[2]раздел 2'!$E$32/'[2]раздел 2'!$G$32*F31),3)</f>
        <v>5390.7030000000004</v>
      </c>
      <c r="E31" s="129">
        <f>F31-D31</f>
        <v>4245.213999999999</v>
      </c>
      <c r="F31" s="126">
        <f>F30</f>
        <v>9635.9169999999995</v>
      </c>
      <c r="G31" s="136">
        <f>D31</f>
        <v>5390.7030000000004</v>
      </c>
      <c r="H31" s="137">
        <f>E31</f>
        <v>4245.213999999999</v>
      </c>
      <c r="I31" s="126">
        <f t="shared" si="13"/>
        <v>9635.9169999999995</v>
      </c>
      <c r="J31" s="136">
        <f>G31</f>
        <v>5390.7030000000004</v>
      </c>
      <c r="K31" s="137">
        <f>H31</f>
        <v>4245.213999999999</v>
      </c>
      <c r="L31" s="126">
        <f>J31+K31</f>
        <v>9635.9169999999995</v>
      </c>
      <c r="M31" s="136">
        <f>J31</f>
        <v>5390.7030000000004</v>
      </c>
      <c r="N31" s="137">
        <f>K31</f>
        <v>4245.213999999999</v>
      </c>
      <c r="O31" s="138">
        <f>M31+N31</f>
        <v>9635.9169999999995</v>
      </c>
      <c r="P31" s="136">
        <f>M31</f>
        <v>5390.7030000000004</v>
      </c>
      <c r="Q31" s="137">
        <f>N31</f>
        <v>4245.213999999999</v>
      </c>
      <c r="R31" s="126">
        <f>P31+Q31</f>
        <v>9635.9169999999995</v>
      </c>
    </row>
    <row r="32" spans="1:20" s="58" customFormat="1" x14ac:dyDescent="0.2">
      <c r="A32" s="76"/>
      <c r="B32" s="84" t="s">
        <v>96</v>
      </c>
      <c r="C32" s="64" t="s">
        <v>44</v>
      </c>
      <c r="D32" s="128"/>
      <c r="E32" s="129"/>
      <c r="F32" s="126"/>
      <c r="G32" s="128"/>
      <c r="H32" s="129"/>
      <c r="I32" s="126"/>
      <c r="J32" s="128"/>
      <c r="K32" s="129"/>
      <c r="L32" s="126"/>
      <c r="M32" s="128"/>
      <c r="N32" s="129"/>
      <c r="O32" s="126"/>
      <c r="P32" s="128"/>
      <c r="Q32" s="129"/>
      <c r="R32" s="126"/>
    </row>
    <row r="33" spans="1:19" s="72" customFormat="1" x14ac:dyDescent="0.2">
      <c r="A33" s="85" t="s">
        <v>97</v>
      </c>
      <c r="B33" s="86" t="s">
        <v>98</v>
      </c>
      <c r="C33" s="71" t="s">
        <v>44</v>
      </c>
      <c r="D33" s="105">
        <f>D34+D35</f>
        <v>12525.849</v>
      </c>
      <c r="E33" s="106">
        <f>E34+E35</f>
        <v>12574.94</v>
      </c>
      <c r="F33" s="127">
        <f>[1]Лавр!$M$29</f>
        <v>25100.789000000001</v>
      </c>
      <c r="G33" s="130">
        <f>G34+G35</f>
        <v>12525.849</v>
      </c>
      <c r="H33" s="131">
        <f>H34+H35</f>
        <v>12574.94</v>
      </c>
      <c r="I33" s="139">
        <f t="shared" ref="I33:I34" si="17">G33+H33</f>
        <v>25100.789000000001</v>
      </c>
      <c r="J33" s="130">
        <f>J34+J35</f>
        <v>12525.849</v>
      </c>
      <c r="K33" s="131">
        <f>K34+K35</f>
        <v>12574.94</v>
      </c>
      <c r="L33" s="139">
        <f t="shared" ref="L33" si="18">J33+K33</f>
        <v>25100.789000000001</v>
      </c>
      <c r="M33" s="130">
        <f>M34+M35</f>
        <v>12525.849</v>
      </c>
      <c r="N33" s="131">
        <f>N34+N35</f>
        <v>12574.94</v>
      </c>
      <c r="O33" s="139">
        <f t="shared" ref="O33" si="19">M33+N33</f>
        <v>25100.789000000001</v>
      </c>
      <c r="P33" s="130">
        <f>P34+P35</f>
        <v>12525.849</v>
      </c>
      <c r="Q33" s="131">
        <f>Q34+Q35</f>
        <v>12574.94</v>
      </c>
      <c r="R33" s="139">
        <f t="shared" ref="R33" si="20">P33+Q33</f>
        <v>25100.789000000001</v>
      </c>
      <c r="S33" s="103"/>
    </row>
    <row r="34" spans="1:19" s="58" customFormat="1" x14ac:dyDescent="0.2">
      <c r="A34" s="76"/>
      <c r="B34" s="63" t="s">
        <v>90</v>
      </c>
      <c r="C34" s="64" t="s">
        <v>44</v>
      </c>
      <c r="D34" s="128">
        <f>ROUND(('[2]раздел 2'!$E$35/'[2]раздел 2'!$G$35*F34),3)</f>
        <v>12525.849</v>
      </c>
      <c r="E34" s="129">
        <f>F34-D34</f>
        <v>12574.94</v>
      </c>
      <c r="F34" s="126">
        <f>F33</f>
        <v>25100.789000000001</v>
      </c>
      <c r="G34" s="128">
        <f>D34</f>
        <v>12525.849</v>
      </c>
      <c r="H34" s="129">
        <f>E34</f>
        <v>12574.94</v>
      </c>
      <c r="I34" s="138">
        <f t="shared" si="17"/>
        <v>25100.789000000001</v>
      </c>
      <c r="J34" s="128">
        <f>G34</f>
        <v>12525.849</v>
      </c>
      <c r="K34" s="129">
        <f>H34</f>
        <v>12574.94</v>
      </c>
      <c r="L34" s="138">
        <f>J34+K34</f>
        <v>25100.789000000001</v>
      </c>
      <c r="M34" s="128">
        <f>J34</f>
        <v>12525.849</v>
      </c>
      <c r="N34" s="129">
        <f>K34</f>
        <v>12574.94</v>
      </c>
      <c r="O34" s="138">
        <f>M34+N34</f>
        <v>25100.789000000001</v>
      </c>
      <c r="P34" s="128">
        <f>M34</f>
        <v>12525.849</v>
      </c>
      <c r="Q34" s="129">
        <f>N34</f>
        <v>12574.94</v>
      </c>
      <c r="R34" s="138">
        <f>P34+Q34</f>
        <v>25100.789000000001</v>
      </c>
    </row>
    <row r="35" spans="1:19" s="58" customFormat="1" x14ac:dyDescent="0.2">
      <c r="A35" s="87"/>
      <c r="B35" s="88" t="s">
        <v>99</v>
      </c>
      <c r="C35" s="90" t="s">
        <v>44</v>
      </c>
      <c r="D35" s="140"/>
      <c r="E35" s="141"/>
      <c r="F35" s="142"/>
      <c r="G35" s="143"/>
      <c r="H35" s="144"/>
      <c r="I35" s="145"/>
      <c r="J35" s="143"/>
      <c r="K35" s="144"/>
      <c r="L35" s="145"/>
      <c r="M35" s="143"/>
      <c r="N35" s="144"/>
      <c r="O35" s="145"/>
      <c r="P35" s="143"/>
      <c r="Q35" s="144"/>
      <c r="R35" s="145"/>
    </row>
    <row r="36" spans="1:19" hidden="1" x14ac:dyDescent="0.25">
      <c r="J36" s="100"/>
      <c r="K36" s="100"/>
      <c r="P36" s="6">
        <f>M36</f>
        <v>0</v>
      </c>
    </row>
    <row r="37" spans="1:19" hidden="1" x14ac:dyDescent="0.25">
      <c r="L37" s="100"/>
      <c r="M37" s="100"/>
      <c r="N37" s="100"/>
      <c r="O37" s="100"/>
    </row>
    <row r="38" spans="1:19" hidden="1" x14ac:dyDescent="0.25">
      <c r="M38" s="102">
        <v>27715.423999999999</v>
      </c>
      <c r="N38" s="102">
        <v>62800.455000000002</v>
      </c>
      <c r="O38" s="100">
        <f>M38+N38</f>
        <v>90515.879000000001</v>
      </c>
    </row>
    <row r="39" spans="1:19" hidden="1" x14ac:dyDescent="0.25">
      <c r="J39" s="100"/>
      <c r="K39" s="100"/>
      <c r="L39" s="100"/>
      <c r="M39" s="6">
        <f>M38/O38*O21</f>
        <v>23273.916342259996</v>
      </c>
      <c r="N39" s="100">
        <f>O21-M39</f>
        <v>52736.430657740013</v>
      </c>
      <c r="O39" s="100">
        <f>M39+N39</f>
        <v>76010.347000000009</v>
      </c>
    </row>
    <row r="40" spans="1:19" hidden="1" x14ac:dyDescent="0.25"/>
    <row r="41" spans="1:19" x14ac:dyDescent="0.25">
      <c r="J41" s="100"/>
      <c r="K41" s="100"/>
      <c r="L41" s="100"/>
    </row>
    <row r="42" spans="1:19" x14ac:dyDescent="0.25">
      <c r="D42" s="115"/>
      <c r="E42" s="115"/>
      <c r="F42" s="115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1:19" x14ac:dyDescent="0.25">
      <c r="P43" s="100"/>
      <c r="Q43" s="100"/>
    </row>
    <row r="44" spans="1:19" x14ac:dyDescent="0.25"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9" x14ac:dyDescent="0.25"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</sheetData>
  <mergeCells count="11">
    <mergeCell ref="D3:R3"/>
    <mergeCell ref="A1:O1"/>
    <mergeCell ref="A2:A5"/>
    <mergeCell ref="B2:B5"/>
    <mergeCell ref="C2:C5"/>
    <mergeCell ref="D2:R2"/>
    <mergeCell ref="D4:F4"/>
    <mergeCell ref="G4:I4"/>
    <mergeCell ref="J4:L4"/>
    <mergeCell ref="M4:O4"/>
    <mergeCell ref="P4:R4"/>
  </mergeCells>
  <printOptions horizontalCentered="1"/>
  <pageMargins left="0.39370078740157483" right="0.39370078740157483" top="1.1811023622047245" bottom="0.39370078740157483" header="0.31496062992125984" footer="0.31496062992125984"/>
  <pageSetup paperSize="9" scale="53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topLeftCell="B16" zoomScaleNormal="100" workbookViewId="0">
      <selection activeCell="A22" sqref="A22:H22"/>
    </sheetView>
  </sheetViews>
  <sheetFormatPr defaultColWidth="9.140625" defaultRowHeight="15" x14ac:dyDescent="0.25"/>
  <cols>
    <col min="1" max="1" width="6.85546875" style="21" customWidth="1"/>
    <col min="2" max="2" width="45.85546875" style="21" customWidth="1"/>
    <col min="3" max="3" width="14.7109375" style="21" customWidth="1"/>
    <col min="4" max="8" width="10.85546875" style="21" customWidth="1"/>
    <col min="9" max="16384" width="9.140625" style="21"/>
  </cols>
  <sheetData>
    <row r="1" spans="1:8" ht="62.25" customHeight="1" x14ac:dyDescent="0.25">
      <c r="A1" s="170" t="s">
        <v>49</v>
      </c>
      <c r="B1" s="170"/>
      <c r="C1" s="170"/>
      <c r="D1" s="170"/>
      <c r="E1" s="170"/>
      <c r="F1" s="170"/>
      <c r="G1" s="170"/>
      <c r="H1" s="170"/>
    </row>
    <row r="2" spans="1:8" ht="6.75" customHeight="1" x14ac:dyDescent="0.25">
      <c r="A2" s="19"/>
      <c r="B2" s="19"/>
      <c r="C2" s="19"/>
      <c r="D2" s="19"/>
    </row>
    <row r="3" spans="1:8" ht="18" customHeight="1" x14ac:dyDescent="0.25">
      <c r="A3" s="170" t="s">
        <v>50</v>
      </c>
      <c r="B3" s="170"/>
      <c r="C3" s="170"/>
      <c r="D3" s="170"/>
      <c r="E3" s="170"/>
      <c r="F3" s="170"/>
      <c r="G3" s="170"/>
      <c r="H3" s="170"/>
    </row>
    <row r="4" spans="1:8" ht="66.75" customHeight="1" x14ac:dyDescent="0.25">
      <c r="A4" s="49" t="s">
        <v>3</v>
      </c>
      <c r="B4" s="43" t="s">
        <v>4</v>
      </c>
      <c r="C4" s="49" t="s">
        <v>5</v>
      </c>
      <c r="D4" s="168" t="s">
        <v>6</v>
      </c>
      <c r="E4" s="168"/>
      <c r="F4" s="168"/>
      <c r="G4" s="168"/>
      <c r="H4" s="168"/>
    </row>
    <row r="5" spans="1:8" ht="15.75" x14ac:dyDescent="0.25">
      <c r="A5" s="49">
        <v>1</v>
      </c>
      <c r="B5" s="43">
        <v>2</v>
      </c>
      <c r="C5" s="49">
        <v>3</v>
      </c>
      <c r="D5" s="168">
        <v>4</v>
      </c>
      <c r="E5" s="168"/>
      <c r="F5" s="168"/>
      <c r="G5" s="168"/>
      <c r="H5" s="168"/>
    </row>
    <row r="6" spans="1:8" ht="15.75" x14ac:dyDescent="0.25">
      <c r="A6" s="49" t="s">
        <v>0</v>
      </c>
      <c r="B6" s="43"/>
      <c r="C6" s="49"/>
      <c r="D6" s="171"/>
      <c r="E6" s="171"/>
      <c r="F6" s="171"/>
      <c r="G6" s="171"/>
      <c r="H6" s="171"/>
    </row>
    <row r="7" spans="1:8" ht="17.25" customHeight="1" x14ac:dyDescent="0.25">
      <c r="A7" s="172" t="s">
        <v>7</v>
      </c>
      <c r="B7" s="173"/>
      <c r="C7" s="22"/>
      <c r="D7" s="171"/>
      <c r="E7" s="171"/>
      <c r="F7" s="171"/>
      <c r="G7" s="171"/>
      <c r="H7" s="171"/>
    </row>
    <row r="8" spans="1:8" ht="31.5" customHeight="1" x14ac:dyDescent="0.25">
      <c r="A8" s="175" t="s">
        <v>41</v>
      </c>
      <c r="B8" s="175"/>
      <c r="C8" s="175"/>
      <c r="D8" s="175"/>
      <c r="E8" s="175"/>
      <c r="F8" s="175"/>
      <c r="G8" s="175"/>
      <c r="H8" s="175"/>
    </row>
    <row r="9" spans="1:8" ht="8.25" customHeight="1" x14ac:dyDescent="0.25">
      <c r="A9" s="5"/>
      <c r="B9" s="5"/>
      <c r="C9" s="5"/>
      <c r="D9" s="5"/>
    </row>
    <row r="10" spans="1:8" ht="15.75" customHeight="1" x14ac:dyDescent="0.25">
      <c r="A10" s="176" t="s">
        <v>37</v>
      </c>
      <c r="B10" s="176"/>
      <c r="C10" s="176"/>
      <c r="D10" s="176"/>
      <c r="E10" s="176"/>
      <c r="F10" s="176"/>
      <c r="G10" s="176"/>
      <c r="H10" s="176"/>
    </row>
    <row r="11" spans="1:8" ht="63.75" customHeight="1" x14ac:dyDescent="0.25">
      <c r="A11" s="49" t="s">
        <v>3</v>
      </c>
      <c r="B11" s="43" t="s">
        <v>4</v>
      </c>
      <c r="C11" s="49" t="s">
        <v>5</v>
      </c>
      <c r="D11" s="168" t="s">
        <v>6</v>
      </c>
      <c r="E11" s="168"/>
      <c r="F11" s="168"/>
      <c r="G11" s="168"/>
      <c r="H11" s="168"/>
    </row>
    <row r="12" spans="1:8" ht="15.75" x14ac:dyDescent="0.25">
      <c r="A12" s="49">
        <v>1</v>
      </c>
      <c r="B12" s="43">
        <v>2</v>
      </c>
      <c r="C12" s="49">
        <v>3</v>
      </c>
      <c r="D12" s="168">
        <v>4</v>
      </c>
      <c r="E12" s="168"/>
      <c r="F12" s="168"/>
      <c r="G12" s="168"/>
      <c r="H12" s="168"/>
    </row>
    <row r="13" spans="1:8" ht="15.75" x14ac:dyDescent="0.25">
      <c r="A13" s="3" t="s">
        <v>0</v>
      </c>
      <c r="B13" s="17"/>
      <c r="C13" s="3"/>
      <c r="D13" s="171"/>
      <c r="E13" s="171"/>
      <c r="F13" s="171"/>
      <c r="G13" s="171"/>
      <c r="H13" s="171"/>
    </row>
    <row r="14" spans="1:8" ht="15.75" x14ac:dyDescent="0.25">
      <c r="A14" s="4" t="s">
        <v>7</v>
      </c>
      <c r="B14" s="17"/>
      <c r="C14" s="4"/>
      <c r="D14" s="171"/>
      <c r="E14" s="171"/>
      <c r="F14" s="171"/>
      <c r="G14" s="171"/>
      <c r="H14" s="171"/>
    </row>
    <row r="15" spans="1:8" ht="16.5" customHeight="1" x14ac:dyDescent="0.25">
      <c r="A15" s="177" t="s">
        <v>38</v>
      </c>
      <c r="B15" s="177"/>
      <c r="C15" s="177"/>
      <c r="D15" s="177"/>
      <c r="E15" s="177"/>
      <c r="F15" s="177"/>
      <c r="G15" s="177"/>
      <c r="H15" s="177"/>
    </row>
    <row r="16" spans="1:8" ht="4.5" customHeight="1" x14ac:dyDescent="0.25">
      <c r="A16" s="5"/>
      <c r="B16" s="5"/>
      <c r="C16" s="5"/>
      <c r="D16" s="5"/>
    </row>
    <row r="17" spans="1:8" ht="31.5" customHeight="1" x14ac:dyDescent="0.25">
      <c r="A17" s="178" t="s">
        <v>39</v>
      </c>
      <c r="B17" s="178"/>
      <c r="C17" s="178"/>
      <c r="D17" s="178"/>
      <c r="E17" s="178"/>
      <c r="F17" s="178"/>
      <c r="G17" s="178"/>
      <c r="H17" s="178"/>
    </row>
    <row r="18" spans="1:8" ht="64.5" customHeight="1" x14ac:dyDescent="0.25">
      <c r="A18" s="49" t="s">
        <v>8</v>
      </c>
      <c r="B18" s="43" t="s">
        <v>4</v>
      </c>
      <c r="C18" s="112" t="s">
        <v>5</v>
      </c>
      <c r="D18" s="179" t="s">
        <v>6</v>
      </c>
      <c r="E18" s="179"/>
      <c r="F18" s="179"/>
      <c r="G18" s="179"/>
      <c r="H18" s="179"/>
    </row>
    <row r="19" spans="1:8" ht="15.75" x14ac:dyDescent="0.25">
      <c r="A19" s="49">
        <v>1</v>
      </c>
      <c r="B19" s="43">
        <v>2</v>
      </c>
      <c r="C19" s="112">
        <v>3</v>
      </c>
      <c r="D19" s="179">
        <v>4</v>
      </c>
      <c r="E19" s="179"/>
      <c r="F19" s="179"/>
      <c r="G19" s="179"/>
      <c r="H19" s="179"/>
    </row>
    <row r="20" spans="1:8" ht="15.75" x14ac:dyDescent="0.25">
      <c r="A20" s="3" t="s">
        <v>0</v>
      </c>
      <c r="B20" s="17"/>
      <c r="C20" s="113"/>
      <c r="D20" s="174"/>
      <c r="E20" s="174"/>
      <c r="F20" s="174"/>
      <c r="G20" s="174"/>
      <c r="H20" s="174"/>
    </row>
    <row r="21" spans="1:8" ht="15.75" x14ac:dyDescent="0.25">
      <c r="A21" s="4" t="s">
        <v>7</v>
      </c>
      <c r="B21" s="17"/>
      <c r="C21" s="114"/>
      <c r="D21" s="174"/>
      <c r="E21" s="174"/>
      <c r="F21" s="174"/>
      <c r="G21" s="174"/>
      <c r="H21" s="174"/>
    </row>
    <row r="22" spans="1:8" ht="31.5" customHeight="1" x14ac:dyDescent="0.25">
      <c r="A22" s="177" t="s">
        <v>40</v>
      </c>
      <c r="B22" s="177"/>
      <c r="C22" s="177"/>
      <c r="D22" s="177"/>
      <c r="E22" s="177"/>
      <c r="F22" s="177"/>
      <c r="G22" s="177"/>
      <c r="H22" s="177"/>
    </row>
    <row r="23" spans="1:8" ht="3" customHeight="1" x14ac:dyDescent="0.25">
      <c r="A23" s="6"/>
      <c r="B23" s="2"/>
      <c r="C23" s="6"/>
      <c r="D23" s="6"/>
    </row>
    <row r="24" spans="1:8" ht="32.25" customHeight="1" x14ac:dyDescent="0.25">
      <c r="A24" s="180" t="s">
        <v>9</v>
      </c>
      <c r="B24" s="180"/>
      <c r="C24" s="180"/>
      <c r="D24" s="180"/>
      <c r="E24" s="180"/>
      <c r="F24" s="180"/>
      <c r="G24" s="180"/>
      <c r="H24" s="180"/>
    </row>
    <row r="25" spans="1:8" ht="21" customHeight="1" x14ac:dyDescent="0.25">
      <c r="A25" s="165" t="s">
        <v>8</v>
      </c>
      <c r="B25" s="181" t="s">
        <v>13</v>
      </c>
      <c r="C25" s="165" t="s">
        <v>10</v>
      </c>
      <c r="D25" s="184" t="s">
        <v>11</v>
      </c>
      <c r="E25" s="185"/>
      <c r="F25" s="185"/>
      <c r="G25" s="185"/>
      <c r="H25" s="186"/>
    </row>
    <row r="26" spans="1:8" ht="19.5" customHeight="1" x14ac:dyDescent="0.25">
      <c r="A26" s="166"/>
      <c r="B26" s="182"/>
      <c r="C26" s="166"/>
      <c r="D26" s="184" t="s">
        <v>55</v>
      </c>
      <c r="E26" s="185"/>
      <c r="F26" s="185"/>
      <c r="G26" s="185"/>
      <c r="H26" s="186"/>
    </row>
    <row r="27" spans="1:8" ht="23.25" customHeight="1" x14ac:dyDescent="0.25">
      <c r="A27" s="167"/>
      <c r="B27" s="183"/>
      <c r="C27" s="167"/>
      <c r="D27" s="49" t="s">
        <v>106</v>
      </c>
      <c r="E27" s="49" t="s">
        <v>107</v>
      </c>
      <c r="F27" s="49" t="s">
        <v>108</v>
      </c>
      <c r="G27" s="49" t="s">
        <v>109</v>
      </c>
      <c r="H27" s="49" t="s">
        <v>110</v>
      </c>
    </row>
    <row r="28" spans="1:8" ht="15.75" x14ac:dyDescent="0.25">
      <c r="A28" s="49">
        <v>1</v>
      </c>
      <c r="B28" s="43">
        <v>2</v>
      </c>
      <c r="C28" s="49">
        <v>3</v>
      </c>
      <c r="D28" s="49">
        <f>C28+1</f>
        <v>4</v>
      </c>
      <c r="E28" s="49">
        <f t="shared" ref="E28:H28" si="0">D28+1</f>
        <v>5</v>
      </c>
      <c r="F28" s="49">
        <f t="shared" si="0"/>
        <v>6</v>
      </c>
      <c r="G28" s="49">
        <f t="shared" si="0"/>
        <v>7</v>
      </c>
      <c r="H28" s="49">
        <f t="shared" si="0"/>
        <v>8</v>
      </c>
    </row>
    <row r="29" spans="1:8" ht="20.25" customHeight="1" x14ac:dyDescent="0.25">
      <c r="A29" s="13" t="s">
        <v>0</v>
      </c>
      <c r="B29" s="23" t="s">
        <v>51</v>
      </c>
      <c r="C29" s="24" t="s">
        <v>12</v>
      </c>
      <c r="D29" s="150">
        <f>[1]Лавр!$M$119-[1]Лавр!$M$110</f>
        <v>35567.009374226662</v>
      </c>
      <c r="E29" s="150">
        <f>[3]Лавр!$Q$138</f>
        <v>36867.040304061287</v>
      </c>
      <c r="F29" s="150">
        <f>[3]Лавр!$S$138</f>
        <v>38169.095314592676</v>
      </c>
      <c r="G29" s="150">
        <f>[3]Лавр!$U$138</f>
        <v>39518.194172128809</v>
      </c>
      <c r="H29" s="150">
        <f>[3]Лавр!$W$138</f>
        <v>40916.069612270483</v>
      </c>
    </row>
    <row r="30" spans="1:8" ht="8.25" customHeight="1" x14ac:dyDescent="0.25">
      <c r="A30" s="25"/>
      <c r="B30" s="26"/>
      <c r="C30" s="27"/>
      <c r="D30" s="28"/>
    </row>
  </sheetData>
  <mergeCells count="26">
    <mergeCell ref="A22:H22"/>
    <mergeCell ref="A24:H24"/>
    <mergeCell ref="A25:A27"/>
    <mergeCell ref="B25:B27"/>
    <mergeCell ref="C25:C27"/>
    <mergeCell ref="D25:H25"/>
    <mergeCell ref="D26:H26"/>
    <mergeCell ref="A7:B7"/>
    <mergeCell ref="D7:H7"/>
    <mergeCell ref="D21:H21"/>
    <mergeCell ref="A8:H8"/>
    <mergeCell ref="A10:H10"/>
    <mergeCell ref="D11:H11"/>
    <mergeCell ref="D12:H12"/>
    <mergeCell ref="D13:H13"/>
    <mergeCell ref="D14:H14"/>
    <mergeCell ref="A15:H15"/>
    <mergeCell ref="A17:H17"/>
    <mergeCell ref="D18:H18"/>
    <mergeCell ref="D19:H19"/>
    <mergeCell ref="D20:H20"/>
    <mergeCell ref="A1:H1"/>
    <mergeCell ref="A3:H3"/>
    <mergeCell ref="D4:H4"/>
    <mergeCell ref="D5:H5"/>
    <mergeCell ref="D6:H6"/>
  </mergeCells>
  <printOptions horizontalCentered="1"/>
  <pageMargins left="1.1811023622047245" right="0.39370078740157483" top="0.39370078740157483" bottom="0.39370078740157483" header="0" footer="0"/>
  <pageSetup paperSize="9" scale="71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="70" zoomScaleNormal="70" workbookViewId="0">
      <selection activeCell="A22" sqref="A22"/>
    </sheetView>
  </sheetViews>
  <sheetFormatPr defaultColWidth="9.140625" defaultRowHeight="15" x14ac:dyDescent="0.25"/>
  <cols>
    <col min="1" max="1" width="6.85546875" style="21" customWidth="1"/>
    <col min="2" max="2" width="45.85546875" style="21" customWidth="1"/>
    <col min="3" max="3" width="14.7109375" style="21" customWidth="1"/>
    <col min="4" max="8" width="12.85546875" style="21" customWidth="1"/>
    <col min="9" max="16384" width="9.140625" style="21"/>
  </cols>
  <sheetData>
    <row r="1" spans="1:8" ht="35.25" customHeight="1" x14ac:dyDescent="0.25">
      <c r="A1" s="189" t="s">
        <v>23</v>
      </c>
      <c r="B1" s="189"/>
      <c r="C1" s="189"/>
      <c r="D1" s="189"/>
      <c r="E1" s="189"/>
      <c r="F1" s="189"/>
      <c r="G1" s="189"/>
      <c r="H1" s="189"/>
    </row>
    <row r="2" spans="1:8" ht="15.75" customHeight="1" x14ac:dyDescent="0.25">
      <c r="A2" s="190" t="s">
        <v>8</v>
      </c>
      <c r="B2" s="193" t="s">
        <v>13</v>
      </c>
      <c r="C2" s="196" t="s">
        <v>10</v>
      </c>
      <c r="D2" s="199" t="s">
        <v>35</v>
      </c>
      <c r="E2" s="199"/>
      <c r="F2" s="199"/>
      <c r="G2" s="199"/>
      <c r="H2" s="199"/>
    </row>
    <row r="3" spans="1:8" ht="15.75" customHeight="1" x14ac:dyDescent="0.25">
      <c r="A3" s="191"/>
      <c r="B3" s="194"/>
      <c r="C3" s="197"/>
      <c r="D3" s="200" t="s">
        <v>55</v>
      </c>
      <c r="E3" s="201"/>
      <c r="F3" s="201"/>
      <c r="G3" s="201"/>
      <c r="H3" s="202"/>
    </row>
    <row r="4" spans="1:8" ht="15.75" customHeight="1" x14ac:dyDescent="0.25">
      <c r="A4" s="192"/>
      <c r="B4" s="195"/>
      <c r="C4" s="198"/>
      <c r="D4" s="44" t="s">
        <v>106</v>
      </c>
      <c r="E4" s="44" t="s">
        <v>107</v>
      </c>
      <c r="F4" s="44" t="s">
        <v>108</v>
      </c>
      <c r="G4" s="44" t="s">
        <v>109</v>
      </c>
      <c r="H4" s="48" t="s">
        <v>110</v>
      </c>
    </row>
    <row r="5" spans="1:8" ht="15.75" x14ac:dyDescent="0.25">
      <c r="A5" s="47">
        <v>1</v>
      </c>
      <c r="B5" s="44">
        <v>2</v>
      </c>
      <c r="C5" s="48">
        <v>3</v>
      </c>
      <c r="D5" s="47">
        <v>4</v>
      </c>
      <c r="E5" s="47">
        <v>5</v>
      </c>
      <c r="F5" s="47">
        <v>6</v>
      </c>
      <c r="G5" s="47">
        <v>7</v>
      </c>
      <c r="H5" s="47">
        <v>8</v>
      </c>
    </row>
    <row r="6" spans="1:8" s="1" customFormat="1" ht="18.75" customHeight="1" x14ac:dyDescent="0.25">
      <c r="A6" s="12" t="s">
        <v>32</v>
      </c>
      <c r="B6" s="187" t="s">
        <v>14</v>
      </c>
      <c r="C6" s="187"/>
      <c r="D6" s="187"/>
      <c r="E6" s="187"/>
      <c r="F6" s="187"/>
      <c r="G6" s="187"/>
      <c r="H6" s="187"/>
    </row>
    <row r="7" spans="1:8" ht="129.75" customHeight="1" x14ac:dyDescent="0.25">
      <c r="A7" s="18">
        <v>1</v>
      </c>
      <c r="B7" s="35" t="s">
        <v>24</v>
      </c>
      <c r="C7" s="45" t="s">
        <v>16</v>
      </c>
      <c r="D7" s="151">
        <f>IF(ISERR(D8/D9*100),"0,00",D8/D9*100)</f>
        <v>0</v>
      </c>
      <c r="E7" s="151">
        <f t="shared" ref="E7:H7" si="0">IF(ISERR(E8/E9*100),"0,00",E8/E9*100)</f>
        <v>0</v>
      </c>
      <c r="F7" s="151">
        <f t="shared" si="0"/>
        <v>0</v>
      </c>
      <c r="G7" s="151">
        <f t="shared" si="0"/>
        <v>0</v>
      </c>
      <c r="H7" s="151">
        <f t="shared" si="0"/>
        <v>0</v>
      </c>
    </row>
    <row r="8" spans="1:8" ht="51" customHeight="1" x14ac:dyDescent="0.25">
      <c r="A8" s="33" t="s">
        <v>15</v>
      </c>
      <c r="B8" s="36" t="s">
        <v>25</v>
      </c>
      <c r="C8" s="10" t="s">
        <v>27</v>
      </c>
      <c r="D8" s="152">
        <v>0</v>
      </c>
      <c r="E8" s="152">
        <f>D8</f>
        <v>0</v>
      </c>
      <c r="F8" s="152">
        <f>D8</f>
        <v>0</v>
      </c>
      <c r="G8" s="152">
        <f>D8</f>
        <v>0</v>
      </c>
      <c r="H8" s="152">
        <f>D8</f>
        <v>0</v>
      </c>
    </row>
    <row r="9" spans="1:8" ht="20.25" customHeight="1" x14ac:dyDescent="0.25">
      <c r="A9" s="40" t="s">
        <v>17</v>
      </c>
      <c r="B9" s="37" t="s">
        <v>26</v>
      </c>
      <c r="C9" s="46" t="s">
        <v>27</v>
      </c>
      <c r="D9" s="152">
        <f>'[4]раздел 5'!$D$9</f>
        <v>55</v>
      </c>
      <c r="E9" s="152">
        <f>'[4]раздел 5'!$E$9</f>
        <v>55</v>
      </c>
      <c r="F9" s="152">
        <f>'[4]раздел 5'!$F$9</f>
        <v>55</v>
      </c>
      <c r="G9" s="152">
        <f>'[4]раздел 5'!$G$9</f>
        <v>55</v>
      </c>
      <c r="H9" s="152">
        <f>'[4]раздел 5'!$H$9</f>
        <v>55</v>
      </c>
    </row>
    <row r="10" spans="1:8" ht="101.25" customHeight="1" x14ac:dyDescent="0.25">
      <c r="A10" s="42" t="s">
        <v>28</v>
      </c>
      <c r="B10" s="41" t="s">
        <v>52</v>
      </c>
      <c r="C10" s="10" t="s">
        <v>16</v>
      </c>
      <c r="D10" s="151">
        <f>IF(ISERR(D11/D12*100),"0,00",D11/D12*100)</f>
        <v>0</v>
      </c>
      <c r="E10" s="151">
        <f t="shared" ref="E10:H10" si="1">IF(ISERR(E11/E12*100),"0,00",E11/E12*100)</f>
        <v>0</v>
      </c>
      <c r="F10" s="151">
        <f t="shared" si="1"/>
        <v>0</v>
      </c>
      <c r="G10" s="151">
        <f t="shared" si="1"/>
        <v>0</v>
      </c>
      <c r="H10" s="151">
        <f t="shared" si="1"/>
        <v>0</v>
      </c>
    </row>
    <row r="11" spans="1:8" ht="80.25" customHeight="1" x14ac:dyDescent="0.25">
      <c r="A11" s="39" t="s">
        <v>19</v>
      </c>
      <c r="B11" s="41" t="s">
        <v>53</v>
      </c>
      <c r="C11" s="10" t="s">
        <v>27</v>
      </c>
      <c r="D11" s="152">
        <v>0</v>
      </c>
      <c r="E11" s="152">
        <v>0</v>
      </c>
      <c r="F11" s="152">
        <f>D11</f>
        <v>0</v>
      </c>
      <c r="G11" s="152">
        <f>D11</f>
        <v>0</v>
      </c>
      <c r="H11" s="152">
        <f>D11</f>
        <v>0</v>
      </c>
    </row>
    <row r="12" spans="1:8" ht="21" customHeight="1" x14ac:dyDescent="0.25">
      <c r="A12" s="34" t="s">
        <v>29</v>
      </c>
      <c r="B12" s="38" t="s">
        <v>26</v>
      </c>
      <c r="C12" s="11" t="s">
        <v>27</v>
      </c>
      <c r="D12" s="153">
        <f>'[4]раздел 5'!$D$12</f>
        <v>14</v>
      </c>
      <c r="E12" s="153">
        <f>'[4]раздел 5'!$E$12</f>
        <v>14</v>
      </c>
      <c r="F12" s="153">
        <f>'[4]раздел 5'!$F$12</f>
        <v>14</v>
      </c>
      <c r="G12" s="153">
        <f>'[4]раздел 5'!$G$12</f>
        <v>14</v>
      </c>
      <c r="H12" s="153">
        <f>'[4]раздел 5'!$H$12</f>
        <v>14</v>
      </c>
    </row>
    <row r="13" spans="1:8" ht="18.75" customHeight="1" x14ac:dyDescent="0.25">
      <c r="A13" s="8" t="s">
        <v>33</v>
      </c>
      <c r="B13" s="187" t="s">
        <v>18</v>
      </c>
      <c r="C13" s="187"/>
      <c r="D13" s="187"/>
      <c r="E13" s="187"/>
      <c r="F13" s="187"/>
      <c r="G13" s="187"/>
      <c r="H13" s="187"/>
    </row>
    <row r="14" spans="1:8" ht="36" customHeight="1" x14ac:dyDescent="0.25">
      <c r="A14" s="7">
        <v>1</v>
      </c>
      <c r="B14" s="97" t="s">
        <v>43</v>
      </c>
      <c r="C14" s="7" t="s">
        <v>20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ht="256.5" customHeight="1" x14ac:dyDescent="0.25">
      <c r="A15" s="9" t="s">
        <v>15</v>
      </c>
      <c r="B15" s="94" t="s">
        <v>30</v>
      </c>
      <c r="C15" s="10" t="s">
        <v>27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1:8" ht="19.5" customHeight="1" x14ac:dyDescent="0.25">
      <c r="A16" s="14" t="s">
        <v>17</v>
      </c>
      <c r="B16" s="20" t="s">
        <v>31</v>
      </c>
      <c r="C16" s="11" t="s">
        <v>54</v>
      </c>
      <c r="D16" s="154">
        <f>'[4]раздел 5'!$D$16</f>
        <v>6.3</v>
      </c>
      <c r="E16" s="154">
        <f>'[4]раздел 5'!$E$16</f>
        <v>6.3</v>
      </c>
      <c r="F16" s="154">
        <f>'[4]раздел 5'!$F$16</f>
        <v>6.3</v>
      </c>
      <c r="G16" s="154">
        <f>'[4]раздел 5'!$G$16</f>
        <v>6.3</v>
      </c>
      <c r="H16" s="154">
        <f>'[4]раздел 5'!$H$16</f>
        <v>6.3</v>
      </c>
    </row>
    <row r="17" spans="1:8" ht="19.5" customHeight="1" x14ac:dyDescent="0.25">
      <c r="A17" s="8" t="s">
        <v>34</v>
      </c>
      <c r="B17" s="188" t="s">
        <v>21</v>
      </c>
      <c r="C17" s="188"/>
      <c r="D17" s="188"/>
      <c r="E17" s="188"/>
      <c r="F17" s="188"/>
      <c r="G17" s="188"/>
      <c r="H17" s="188"/>
    </row>
    <row r="18" spans="1:8" ht="66" customHeight="1" x14ac:dyDescent="0.25">
      <c r="A18" s="9" t="s">
        <v>28</v>
      </c>
      <c r="B18" s="95" t="s">
        <v>100</v>
      </c>
      <c r="C18" s="10" t="s">
        <v>22</v>
      </c>
      <c r="D18" s="155">
        <f>D19/D20</f>
        <v>3.5388947770781334</v>
      </c>
      <c r="E18" s="155">
        <f>D18</f>
        <v>3.5388947770781334</v>
      </c>
      <c r="F18" s="155">
        <f>D18</f>
        <v>3.5388947770781334</v>
      </c>
      <c r="G18" s="155">
        <f>D18</f>
        <v>3.5388947770781334</v>
      </c>
      <c r="H18" s="155">
        <f>E18</f>
        <v>3.5388947770781334</v>
      </c>
    </row>
    <row r="19" spans="1:8" ht="49.5" customHeight="1" x14ac:dyDescent="0.25">
      <c r="A19" s="9" t="s">
        <v>19</v>
      </c>
      <c r="B19" s="95" t="s">
        <v>101</v>
      </c>
      <c r="C19" s="16" t="s">
        <v>42</v>
      </c>
      <c r="D19" s="156">
        <f>'[3]долг парам'!$H$10</f>
        <v>269.20833333333337</v>
      </c>
      <c r="E19" s="156">
        <f>D19</f>
        <v>269.20833333333337</v>
      </c>
      <c r="F19" s="156">
        <f>E19</f>
        <v>269.20833333333337</v>
      </c>
      <c r="G19" s="156">
        <f>F19</f>
        <v>269.20833333333337</v>
      </c>
      <c r="H19" s="156">
        <f>G19</f>
        <v>269.20833333333337</v>
      </c>
    </row>
    <row r="20" spans="1:8" ht="40.5" customHeight="1" x14ac:dyDescent="0.25">
      <c r="A20" s="14" t="s">
        <v>29</v>
      </c>
      <c r="B20" s="96" t="s">
        <v>102</v>
      </c>
      <c r="C20" s="15" t="s">
        <v>36</v>
      </c>
      <c r="D20" s="157">
        <f>'раздел 2'!F7/1000</f>
        <v>76.071302000000003</v>
      </c>
      <c r="E20" s="157">
        <f>'раздел 2'!I7/1000</f>
        <v>76.071302000000003</v>
      </c>
      <c r="F20" s="157">
        <f>'раздел 2'!L7/1000</f>
        <v>76.071302000000003</v>
      </c>
      <c r="G20" s="157">
        <f>'раздел 2'!O7/1000</f>
        <v>76.071302000000003</v>
      </c>
      <c r="H20" s="157">
        <f>'раздел 2'!R7/1000</f>
        <v>76.071302000000003</v>
      </c>
    </row>
    <row r="21" spans="1:8" ht="8.25" customHeight="1" x14ac:dyDescent="0.25">
      <c r="A21" s="29"/>
      <c r="B21" s="30"/>
      <c r="C21" s="31"/>
      <c r="D21" s="32"/>
    </row>
  </sheetData>
  <mergeCells count="9">
    <mergeCell ref="B13:H13"/>
    <mergeCell ref="B17:H17"/>
    <mergeCell ref="B6:H6"/>
    <mergeCell ref="A1:H1"/>
    <mergeCell ref="A2:A4"/>
    <mergeCell ref="B2:B4"/>
    <mergeCell ref="C2:C4"/>
    <mergeCell ref="D2:H2"/>
    <mergeCell ref="D3:H3"/>
  </mergeCells>
  <printOptions horizontalCentered="1"/>
  <pageMargins left="1.0629921259842521" right="0.39370078740157483" top="0.39370078740157483" bottom="0.39370078740157483" header="0.31496062992125984" footer="0.31496062992125984"/>
  <pageSetup paperSize="9" scale="67" fitToHeight="3" orientation="portrait" r:id="rId1"/>
  <rowBreaks count="1" manualBreakCount="1">
    <brk id="2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</vt:lpstr>
      <vt:lpstr>раздел 2</vt:lpstr>
      <vt:lpstr>раздел 3,4</vt:lpstr>
      <vt:lpstr>раздел 5</vt:lpstr>
      <vt:lpstr>'раздел 2'!Область_печати</vt:lpstr>
      <vt:lpstr>'раздел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Сударинена Ольга Сергеевна</cp:lastModifiedBy>
  <cp:lastPrinted>2025-02-18T04:12:10Z</cp:lastPrinted>
  <dcterms:created xsi:type="dcterms:W3CDTF">1996-10-08T23:32:33Z</dcterms:created>
  <dcterms:modified xsi:type="dcterms:W3CDTF">2025-02-18T04:26:34Z</dcterms:modified>
</cp:coreProperties>
</file>