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950" yWindow="45" windowWidth="14835" windowHeight="11955" tabRatio="813" activeTab="3"/>
  </bookViews>
  <sheets>
    <sheet name="раздел 1" sheetId="29" r:id="rId1"/>
    <sheet name="раздел 2" sheetId="30" r:id="rId2"/>
    <sheet name="раздел 3,4" sheetId="23" r:id="rId3"/>
    <sheet name="раздел 5" sheetId="24" r:id="rId4"/>
  </sheets>
  <externalReferences>
    <externalReference r:id="rId5"/>
  </externalReferences>
  <definedNames>
    <definedName name="_xlnm.Print_Titles" localSheetId="2">'раздел 3,4'!$79:$81</definedName>
    <definedName name="_xlnm.Print_Area" localSheetId="1">'раздел 2'!$A$1:$R$147</definedName>
    <definedName name="_xlnm.Print_Area" localSheetId="3">'раздел 5'!$A$1:$W$20</definedName>
  </definedNames>
  <calcPr calcId="145621"/>
</workbook>
</file>

<file path=xl/calcChain.xml><?xml version="1.0" encoding="utf-8"?>
<calcChain xmlns="http://schemas.openxmlformats.org/spreadsheetml/2006/main">
  <c r="V20" i="24" l="1"/>
  <c r="V19" i="24"/>
  <c r="Q20" i="24"/>
  <c r="Q19" i="24"/>
  <c r="L20" i="24"/>
  <c r="L19" i="24"/>
  <c r="G20" i="24"/>
  <c r="G19" i="24"/>
  <c r="I66" i="23" l="1"/>
  <c r="H66" i="23"/>
  <c r="I65" i="23"/>
  <c r="H65" i="23"/>
  <c r="I64" i="23"/>
  <c r="H64" i="23"/>
  <c r="H63" i="23"/>
  <c r="E41" i="23"/>
  <c r="E35" i="23"/>
  <c r="E27" i="23"/>
  <c r="E21" i="23"/>
  <c r="E20" i="23"/>
  <c r="Q36" i="30"/>
  <c r="P36" i="30"/>
  <c r="Q35" i="30"/>
  <c r="P35" i="30"/>
  <c r="Q33" i="30"/>
  <c r="P33" i="30"/>
  <c r="Q32" i="30"/>
  <c r="P32" i="30"/>
  <c r="Q30" i="30"/>
  <c r="P30" i="30"/>
  <c r="Q29" i="30"/>
  <c r="P29" i="30"/>
  <c r="Q21" i="30"/>
  <c r="P21" i="30"/>
  <c r="Q20" i="30"/>
  <c r="P20" i="30"/>
  <c r="Q19" i="30"/>
  <c r="P19" i="30"/>
  <c r="Q15" i="30"/>
  <c r="P15" i="30"/>
  <c r="Q12" i="30"/>
  <c r="P12" i="30"/>
  <c r="Q10" i="30"/>
  <c r="P10" i="30"/>
  <c r="Q73" i="30"/>
  <c r="P73" i="30"/>
  <c r="Q70" i="30"/>
  <c r="P70" i="30"/>
  <c r="Q69" i="30"/>
  <c r="P69" i="30"/>
  <c r="Q67" i="30"/>
  <c r="P67" i="30"/>
  <c r="Q66" i="30"/>
  <c r="P66" i="30"/>
  <c r="Q58" i="30"/>
  <c r="P58" i="30"/>
  <c r="Q57" i="30"/>
  <c r="P57" i="30"/>
  <c r="Q56" i="30"/>
  <c r="P56" i="30"/>
  <c r="Q52" i="30"/>
  <c r="P52" i="30"/>
  <c r="Q49" i="30"/>
  <c r="P49" i="30"/>
  <c r="Q46" i="30"/>
  <c r="P46" i="30"/>
  <c r="Q110" i="30"/>
  <c r="P110" i="30"/>
  <c r="Q109" i="30"/>
  <c r="P109" i="30"/>
  <c r="Q107" i="30"/>
  <c r="P107" i="30"/>
  <c r="Q106" i="30"/>
  <c r="P106" i="30"/>
  <c r="Q104" i="30"/>
  <c r="P104" i="30"/>
  <c r="Q103" i="30"/>
  <c r="P103" i="30"/>
  <c r="Q95" i="30"/>
  <c r="P95" i="30"/>
  <c r="Q89" i="30"/>
  <c r="P89" i="30"/>
  <c r="Q86" i="30"/>
  <c r="P86" i="30"/>
  <c r="Q83" i="30"/>
  <c r="P83" i="30"/>
  <c r="Q147" i="30"/>
  <c r="P147" i="30"/>
  <c r="Q146" i="30"/>
  <c r="P146" i="30"/>
  <c r="Q144" i="30"/>
  <c r="P144" i="30"/>
  <c r="Q143" i="30"/>
  <c r="P143" i="30"/>
  <c r="Q138" i="30"/>
  <c r="P138" i="30"/>
  <c r="Q137" i="30"/>
  <c r="P137" i="30"/>
  <c r="Q132" i="30"/>
  <c r="P132" i="30"/>
  <c r="Q126" i="30"/>
  <c r="P126" i="30"/>
  <c r="Q123" i="30"/>
  <c r="P123" i="30"/>
  <c r="Q121" i="30"/>
  <c r="P121" i="30"/>
  <c r="K89" i="30" l="1"/>
  <c r="J89" i="30"/>
  <c r="L104" i="30"/>
  <c r="L103" i="30"/>
  <c r="K106" i="30" l="1"/>
  <c r="K110" i="30"/>
  <c r="W16" i="24" l="1"/>
  <c r="V16" i="24"/>
  <c r="U16" i="24"/>
  <c r="H16" i="24"/>
  <c r="G16" i="24"/>
  <c r="F16" i="24"/>
  <c r="W20" i="24" l="1"/>
  <c r="U20" i="24"/>
  <c r="W19" i="24"/>
  <c r="U19" i="24"/>
  <c r="M20" i="24"/>
  <c r="K20" i="24"/>
  <c r="M19" i="24"/>
  <c r="K19" i="24"/>
  <c r="F20" i="24"/>
  <c r="H20" i="24"/>
  <c r="H19" i="24"/>
  <c r="F19" i="24"/>
  <c r="R16" i="24" l="1"/>
  <c r="Q16" i="24"/>
  <c r="P16" i="24"/>
  <c r="H18" i="24" l="1"/>
  <c r="G18" i="24"/>
  <c r="F18" i="24"/>
  <c r="E18" i="24"/>
  <c r="D18" i="24"/>
  <c r="I18" i="24"/>
  <c r="S18" i="24"/>
  <c r="N18" i="24"/>
  <c r="U130" i="30" l="1"/>
  <c r="T130" i="30"/>
  <c r="H89" i="30"/>
  <c r="H83" i="30"/>
  <c r="H146" i="30" l="1"/>
  <c r="G146" i="30"/>
  <c r="V131" i="30"/>
  <c r="U131" i="30"/>
  <c r="T131" i="30"/>
  <c r="H132" i="30"/>
  <c r="G132" i="30"/>
  <c r="W14" i="24" l="1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B5" i="24"/>
  <c r="C5" i="24" s="1"/>
  <c r="D5" i="24" s="1"/>
  <c r="E5" i="24" s="1"/>
  <c r="F5" i="24" s="1"/>
  <c r="G5" i="24" s="1"/>
  <c r="H5" i="24" s="1"/>
  <c r="I5" i="24" s="1"/>
  <c r="J5" i="24" s="1"/>
  <c r="K5" i="24" s="1"/>
  <c r="L5" i="24" s="1"/>
  <c r="M5" i="24" s="1"/>
  <c r="N5" i="24" s="1"/>
  <c r="O5" i="24" s="1"/>
  <c r="P5" i="24" s="1"/>
  <c r="Q5" i="24" s="1"/>
  <c r="R5" i="24" s="1"/>
  <c r="S5" i="24" s="1"/>
  <c r="T5" i="24" s="1"/>
  <c r="U5" i="24" s="1"/>
  <c r="V5" i="24" s="1"/>
  <c r="W5" i="24" s="1"/>
  <c r="D62" i="23" l="1"/>
  <c r="E62" i="23" s="1"/>
  <c r="F62" i="23" s="1"/>
  <c r="G62" i="23" s="1"/>
  <c r="H62" i="23" s="1"/>
  <c r="I62" i="23" s="1"/>
  <c r="C62" i="23"/>
  <c r="R147" i="30" l="1"/>
  <c r="O147" i="30"/>
  <c r="L147" i="30"/>
  <c r="H147" i="30"/>
  <c r="G147" i="30"/>
  <c r="I147" i="30" s="1"/>
  <c r="R146" i="30"/>
  <c r="O146" i="30"/>
  <c r="O145" i="30" s="1"/>
  <c r="L146" i="30"/>
  <c r="I146" i="30"/>
  <c r="Q145" i="30"/>
  <c r="N145" i="30"/>
  <c r="M145" i="30"/>
  <c r="K145" i="30"/>
  <c r="J145" i="30"/>
  <c r="H145" i="30"/>
  <c r="G145" i="30"/>
  <c r="R144" i="30"/>
  <c r="O144" i="30"/>
  <c r="L144" i="30"/>
  <c r="I144" i="30"/>
  <c r="R143" i="30"/>
  <c r="O143" i="30"/>
  <c r="L143" i="30"/>
  <c r="I143" i="30"/>
  <c r="Q142" i="30"/>
  <c r="P142" i="30"/>
  <c r="N142" i="30"/>
  <c r="M142" i="30"/>
  <c r="K142" i="30"/>
  <c r="J142" i="30"/>
  <c r="H142" i="30"/>
  <c r="G142" i="30"/>
  <c r="R141" i="30"/>
  <c r="O141" i="30"/>
  <c r="L141" i="30"/>
  <c r="I141" i="30"/>
  <c r="R140" i="30"/>
  <c r="R139" i="30" s="1"/>
  <c r="O140" i="30"/>
  <c r="L140" i="30"/>
  <c r="I140" i="30"/>
  <c r="Q139" i="30"/>
  <c r="P139" i="30"/>
  <c r="O139" i="30"/>
  <c r="N139" i="30"/>
  <c r="M139" i="30"/>
  <c r="K139" i="30"/>
  <c r="J139" i="30"/>
  <c r="H139" i="30"/>
  <c r="G139" i="30"/>
  <c r="R138" i="30"/>
  <c r="O138" i="30"/>
  <c r="L138" i="30"/>
  <c r="I138" i="30"/>
  <c r="R137" i="30"/>
  <c r="O137" i="30"/>
  <c r="L137" i="30"/>
  <c r="I137" i="30"/>
  <c r="I136" i="30" s="1"/>
  <c r="R136" i="30"/>
  <c r="Q136" i="30"/>
  <c r="Q135" i="30" s="1"/>
  <c r="Q134" i="30" s="1"/>
  <c r="P136" i="30"/>
  <c r="N136" i="30"/>
  <c r="M136" i="30"/>
  <c r="K136" i="30"/>
  <c r="J136" i="30"/>
  <c r="H136" i="30"/>
  <c r="G136" i="30"/>
  <c r="G135" i="30" s="1"/>
  <c r="R132" i="30"/>
  <c r="O132" i="30"/>
  <c r="L132" i="30"/>
  <c r="I132" i="30"/>
  <c r="R131" i="30"/>
  <c r="O131" i="30"/>
  <c r="L131" i="30"/>
  <c r="I131" i="30"/>
  <c r="R130" i="30"/>
  <c r="O130" i="30"/>
  <c r="L130" i="30"/>
  <c r="I130" i="30"/>
  <c r="Q129" i="30"/>
  <c r="P129" i="30"/>
  <c r="N129" i="30"/>
  <c r="M129" i="30"/>
  <c r="K129" i="30"/>
  <c r="J129" i="30"/>
  <c r="H129" i="30"/>
  <c r="G129" i="30"/>
  <c r="R127" i="30"/>
  <c r="O127" i="30"/>
  <c r="L127" i="30"/>
  <c r="I127" i="30"/>
  <c r="R126" i="30"/>
  <c r="O126" i="30"/>
  <c r="L126" i="30"/>
  <c r="I126" i="30"/>
  <c r="Q125" i="30"/>
  <c r="P125" i="30"/>
  <c r="N125" i="30"/>
  <c r="M125" i="30"/>
  <c r="K125" i="30"/>
  <c r="J125" i="30"/>
  <c r="H125" i="30"/>
  <c r="G125" i="30"/>
  <c r="R123" i="30"/>
  <c r="O123" i="30"/>
  <c r="L123" i="30"/>
  <c r="I123" i="30"/>
  <c r="R121" i="30"/>
  <c r="O121" i="30"/>
  <c r="L121" i="30"/>
  <c r="I121" i="30"/>
  <c r="R120" i="30"/>
  <c r="O120" i="30"/>
  <c r="L120" i="30"/>
  <c r="I120" i="30"/>
  <c r="Q119" i="30"/>
  <c r="Q124" i="30" s="1"/>
  <c r="P119" i="30"/>
  <c r="P124" i="30" s="1"/>
  <c r="N119" i="30"/>
  <c r="N124" i="30" s="1"/>
  <c r="N128" i="30" s="1"/>
  <c r="M119" i="30"/>
  <c r="M124" i="30" s="1"/>
  <c r="K119" i="30"/>
  <c r="K124" i="30" s="1"/>
  <c r="J119" i="30"/>
  <c r="J124" i="30" s="1"/>
  <c r="J128" i="30" s="1"/>
  <c r="H119" i="30"/>
  <c r="H124" i="30" s="1"/>
  <c r="G119" i="30"/>
  <c r="G124" i="30" s="1"/>
  <c r="E147" i="30"/>
  <c r="D147" i="30"/>
  <c r="R110" i="30"/>
  <c r="O110" i="30"/>
  <c r="L110" i="30"/>
  <c r="I110" i="30"/>
  <c r="R109" i="30"/>
  <c r="O109" i="30"/>
  <c r="L109" i="30"/>
  <c r="I109" i="30"/>
  <c r="Q108" i="30"/>
  <c r="P108" i="30"/>
  <c r="N108" i="30"/>
  <c r="M108" i="30"/>
  <c r="K108" i="30"/>
  <c r="J108" i="30"/>
  <c r="H108" i="30"/>
  <c r="G108" i="30"/>
  <c r="R107" i="30"/>
  <c r="O107" i="30"/>
  <c r="L107" i="30"/>
  <c r="I107" i="30"/>
  <c r="R106" i="30"/>
  <c r="O106" i="30"/>
  <c r="L106" i="30"/>
  <c r="I106" i="30"/>
  <c r="Q105" i="30"/>
  <c r="P105" i="30"/>
  <c r="N105" i="30"/>
  <c r="M105" i="30"/>
  <c r="K105" i="30"/>
  <c r="J105" i="30"/>
  <c r="H105" i="30"/>
  <c r="G105" i="30"/>
  <c r="R104" i="30"/>
  <c r="O104" i="30"/>
  <c r="I104" i="30"/>
  <c r="R103" i="30"/>
  <c r="O103" i="30"/>
  <c r="I103" i="30"/>
  <c r="Q102" i="30"/>
  <c r="P102" i="30"/>
  <c r="N102" i="30"/>
  <c r="M102" i="30"/>
  <c r="K102" i="30"/>
  <c r="J102" i="30"/>
  <c r="H102" i="30"/>
  <c r="G102" i="30"/>
  <c r="R101" i="30"/>
  <c r="O101" i="30"/>
  <c r="L101" i="30"/>
  <c r="I101" i="30"/>
  <c r="R100" i="30"/>
  <c r="O100" i="30"/>
  <c r="L100" i="30"/>
  <c r="I100" i="30"/>
  <c r="Q99" i="30"/>
  <c r="P99" i="30"/>
  <c r="N99" i="30"/>
  <c r="M99" i="30"/>
  <c r="K99" i="30"/>
  <c r="J99" i="30"/>
  <c r="H99" i="30"/>
  <c r="G99" i="30"/>
  <c r="R95" i="30"/>
  <c r="O95" i="30"/>
  <c r="L95" i="30"/>
  <c r="I95" i="30"/>
  <c r="R94" i="30"/>
  <c r="O94" i="30"/>
  <c r="L94" i="30"/>
  <c r="I94" i="30"/>
  <c r="R93" i="30"/>
  <c r="O93" i="30"/>
  <c r="L93" i="30"/>
  <c r="I93" i="30"/>
  <c r="Q92" i="30"/>
  <c r="P92" i="30"/>
  <c r="N92" i="30"/>
  <c r="M92" i="30"/>
  <c r="K92" i="30"/>
  <c r="J92" i="30"/>
  <c r="H92" i="30"/>
  <c r="G92" i="30"/>
  <c r="R90" i="30"/>
  <c r="O90" i="30"/>
  <c r="L90" i="30"/>
  <c r="I90" i="30"/>
  <c r="R89" i="30"/>
  <c r="O89" i="30"/>
  <c r="L89" i="30"/>
  <c r="I89" i="30"/>
  <c r="Q88" i="30"/>
  <c r="P88" i="30"/>
  <c r="N88" i="30"/>
  <c r="M88" i="30"/>
  <c r="K88" i="30"/>
  <c r="J88" i="30"/>
  <c r="H88" i="30"/>
  <c r="G88" i="30"/>
  <c r="R86" i="30"/>
  <c r="O86" i="30"/>
  <c r="L86" i="30"/>
  <c r="I86" i="30"/>
  <c r="R84" i="30"/>
  <c r="O84" i="30"/>
  <c r="L84" i="30"/>
  <c r="I84" i="30"/>
  <c r="R83" i="30"/>
  <c r="O83" i="30"/>
  <c r="L83" i="30"/>
  <c r="I83" i="30"/>
  <c r="Q82" i="30"/>
  <c r="Q87" i="30" s="1"/>
  <c r="P82" i="30"/>
  <c r="P87" i="30" s="1"/>
  <c r="N82" i="30"/>
  <c r="N87" i="30" s="1"/>
  <c r="M82" i="30"/>
  <c r="M87" i="30" s="1"/>
  <c r="K82" i="30"/>
  <c r="K87" i="30" s="1"/>
  <c r="J82" i="30"/>
  <c r="J87" i="30" s="1"/>
  <c r="H82" i="30"/>
  <c r="H87" i="30" s="1"/>
  <c r="G82" i="30"/>
  <c r="G87" i="30" s="1"/>
  <c r="R73" i="30"/>
  <c r="R72" i="30"/>
  <c r="Q71" i="30"/>
  <c r="P71" i="30"/>
  <c r="R70" i="30"/>
  <c r="R69" i="30"/>
  <c r="Q68" i="30"/>
  <c r="P68" i="30"/>
  <c r="R67" i="30"/>
  <c r="R66" i="30"/>
  <c r="Q65" i="30"/>
  <c r="Q61" i="30" s="1"/>
  <c r="P65" i="30"/>
  <c r="P61" i="30" s="1"/>
  <c r="R58" i="30"/>
  <c r="R57" i="30"/>
  <c r="R56" i="30"/>
  <c r="R55" i="30" s="1"/>
  <c r="Q55" i="30"/>
  <c r="P55" i="30"/>
  <c r="R52" i="30"/>
  <c r="R51" i="30" s="1"/>
  <c r="Q51" i="30"/>
  <c r="P51" i="30"/>
  <c r="R49" i="30"/>
  <c r="R46" i="30"/>
  <c r="R45" i="30" s="1"/>
  <c r="Q45" i="30"/>
  <c r="Q50" i="30" s="1"/>
  <c r="P45" i="30"/>
  <c r="P50" i="30" s="1"/>
  <c r="O73" i="30"/>
  <c r="O72" i="30"/>
  <c r="N71" i="30"/>
  <c r="M71" i="30"/>
  <c r="O70" i="30"/>
  <c r="O69" i="30"/>
  <c r="N68" i="30"/>
  <c r="M68" i="30"/>
  <c r="O67" i="30"/>
  <c r="O66" i="30"/>
  <c r="O65" i="30" s="1"/>
  <c r="O61" i="30" s="1"/>
  <c r="N65" i="30"/>
  <c r="N61" i="30" s="1"/>
  <c r="M65" i="30"/>
  <c r="M61" i="30" s="1"/>
  <c r="O58" i="30"/>
  <c r="O57" i="30"/>
  <c r="O56" i="30"/>
  <c r="N55" i="30"/>
  <c r="M55" i="30"/>
  <c r="O52" i="30"/>
  <c r="O51" i="30" s="1"/>
  <c r="N51" i="30"/>
  <c r="M51" i="30"/>
  <c r="O49" i="30"/>
  <c r="O46" i="30"/>
  <c r="O45" i="30" s="1"/>
  <c r="N45" i="30"/>
  <c r="N50" i="30" s="1"/>
  <c r="M45" i="30"/>
  <c r="M50" i="30" s="1"/>
  <c r="L73" i="30"/>
  <c r="L72" i="30"/>
  <c r="L71" i="30" s="1"/>
  <c r="K71" i="30"/>
  <c r="J71" i="30"/>
  <c r="L70" i="30"/>
  <c r="L69" i="30"/>
  <c r="L68" i="30" s="1"/>
  <c r="K68" i="30"/>
  <c r="J68" i="30"/>
  <c r="L67" i="30"/>
  <c r="L66" i="30"/>
  <c r="L65" i="30" s="1"/>
  <c r="L61" i="30" s="1"/>
  <c r="K65" i="30"/>
  <c r="K61" i="30" s="1"/>
  <c r="J65" i="30"/>
  <c r="J61" i="30" s="1"/>
  <c r="L58" i="30"/>
  <c r="L57" i="30"/>
  <c r="L56" i="30"/>
  <c r="K55" i="30"/>
  <c r="J55" i="30"/>
  <c r="L52" i="30"/>
  <c r="L51" i="30" s="1"/>
  <c r="K51" i="30"/>
  <c r="J51" i="30"/>
  <c r="L49" i="30"/>
  <c r="L46" i="30"/>
  <c r="L45" i="30" s="1"/>
  <c r="K45" i="30"/>
  <c r="K50" i="30" s="1"/>
  <c r="J45" i="30"/>
  <c r="J50" i="30" s="1"/>
  <c r="I73" i="30"/>
  <c r="I72" i="30"/>
  <c r="I71" i="30" s="1"/>
  <c r="H71" i="30"/>
  <c r="G71" i="30"/>
  <c r="I70" i="30"/>
  <c r="I69" i="30"/>
  <c r="I68" i="30"/>
  <c r="H68" i="30"/>
  <c r="G68" i="30"/>
  <c r="I67" i="30"/>
  <c r="I66" i="30"/>
  <c r="I65" i="30" s="1"/>
  <c r="I61" i="30" s="1"/>
  <c r="H65" i="30"/>
  <c r="H61" i="30" s="1"/>
  <c r="G65" i="30"/>
  <c r="I58" i="30"/>
  <c r="I57" i="30"/>
  <c r="I56" i="30"/>
  <c r="H55" i="30"/>
  <c r="G55" i="30"/>
  <c r="I52" i="30"/>
  <c r="I51" i="30"/>
  <c r="H51" i="30"/>
  <c r="G51" i="30"/>
  <c r="I49" i="30"/>
  <c r="I46" i="30"/>
  <c r="I45" i="30" s="1"/>
  <c r="H45" i="30"/>
  <c r="H50" i="30" s="1"/>
  <c r="G45" i="30"/>
  <c r="G50" i="30" s="1"/>
  <c r="P128" i="30" l="1"/>
  <c r="Q128" i="30"/>
  <c r="N133" i="30"/>
  <c r="Q98" i="30"/>
  <c r="Q97" i="30" s="1"/>
  <c r="O55" i="30"/>
  <c r="R71" i="30"/>
  <c r="I55" i="30"/>
  <c r="M128" i="30"/>
  <c r="M133" i="30" s="1"/>
  <c r="R145" i="30"/>
  <c r="H135" i="30"/>
  <c r="H134" i="30" s="1"/>
  <c r="J54" i="30"/>
  <c r="J59" i="30" s="1"/>
  <c r="K54" i="30"/>
  <c r="K59" i="30" s="1"/>
  <c r="G61" i="30"/>
  <c r="G60" i="30" s="1"/>
  <c r="R65" i="30"/>
  <c r="R61" i="30" s="1"/>
  <c r="K128" i="30"/>
  <c r="K133" i="30" s="1"/>
  <c r="L139" i="30"/>
  <c r="P98" i="30"/>
  <c r="P97" i="30" s="1"/>
  <c r="N135" i="30"/>
  <c r="N134" i="30" s="1"/>
  <c r="L125" i="30"/>
  <c r="O119" i="30"/>
  <c r="O124" i="30" s="1"/>
  <c r="R119" i="30"/>
  <c r="R124" i="30" s="1"/>
  <c r="I105" i="30"/>
  <c r="O125" i="30"/>
  <c r="I145" i="30"/>
  <c r="O68" i="30"/>
  <c r="R125" i="30"/>
  <c r="O136" i="30"/>
  <c r="O135" i="30" s="1"/>
  <c r="I139" i="30"/>
  <c r="I135" i="30" s="1"/>
  <c r="L145" i="30"/>
  <c r="G91" i="30"/>
  <c r="G96" i="30" s="1"/>
  <c r="I102" i="30"/>
  <c r="L136" i="30"/>
  <c r="L135" i="30" s="1"/>
  <c r="R135" i="30"/>
  <c r="H54" i="30"/>
  <c r="H59" i="30" s="1"/>
  <c r="H60" i="30"/>
  <c r="G54" i="30"/>
  <c r="G59" i="30" s="1"/>
  <c r="G128" i="30"/>
  <c r="G133" i="30" s="1"/>
  <c r="R82" i="30"/>
  <c r="R87" i="30" s="1"/>
  <c r="H128" i="30"/>
  <c r="H133" i="30" s="1"/>
  <c r="L108" i="30"/>
  <c r="I142" i="30"/>
  <c r="R68" i="30"/>
  <c r="J135" i="30"/>
  <c r="J134" i="30" s="1"/>
  <c r="L142" i="30"/>
  <c r="O142" i="30"/>
  <c r="O105" i="30"/>
  <c r="G134" i="30"/>
  <c r="I88" i="30"/>
  <c r="I92" i="30"/>
  <c r="R142" i="30"/>
  <c r="R99" i="30"/>
  <c r="L88" i="30"/>
  <c r="P20" i="24" s="1"/>
  <c r="R20" i="24" s="1"/>
  <c r="K135" i="30"/>
  <c r="K134" i="30" s="1"/>
  <c r="M54" i="30"/>
  <c r="M59" i="30" s="1"/>
  <c r="O88" i="30"/>
  <c r="R105" i="30"/>
  <c r="L55" i="30"/>
  <c r="O50" i="30"/>
  <c r="O54" i="30" s="1"/>
  <c r="O59" i="30" s="1"/>
  <c r="R88" i="30"/>
  <c r="P135" i="30"/>
  <c r="M135" i="30"/>
  <c r="M134" i="30" s="1"/>
  <c r="L119" i="30"/>
  <c r="L124" i="30" s="1"/>
  <c r="L128" i="30" s="1"/>
  <c r="L129" i="30"/>
  <c r="O129" i="30"/>
  <c r="R129" i="30"/>
  <c r="I125" i="30"/>
  <c r="I119" i="30"/>
  <c r="I124" i="30" s="1"/>
  <c r="P133" i="30"/>
  <c r="Q133" i="30"/>
  <c r="J133" i="30"/>
  <c r="R108" i="30"/>
  <c r="O108" i="30"/>
  <c r="O102" i="30"/>
  <c r="M98" i="30"/>
  <c r="M97" i="30" s="1"/>
  <c r="L102" i="30"/>
  <c r="J98" i="30"/>
  <c r="O92" i="30"/>
  <c r="L92" i="30"/>
  <c r="J91" i="30"/>
  <c r="J96" i="30" s="1"/>
  <c r="G98" i="30"/>
  <c r="G97" i="30" s="1"/>
  <c r="H91" i="30"/>
  <c r="H96" i="30" s="1"/>
  <c r="I82" i="30"/>
  <c r="I87" i="30" s="1"/>
  <c r="O71" i="30"/>
  <c r="K60" i="30"/>
  <c r="P54" i="30"/>
  <c r="P59" i="30" s="1"/>
  <c r="Q54" i="30"/>
  <c r="Q59" i="30" s="1"/>
  <c r="R50" i="30"/>
  <c r="R54" i="30" s="1"/>
  <c r="R59" i="30" s="1"/>
  <c r="L50" i="30"/>
  <c r="L54" i="30" s="1"/>
  <c r="I50" i="30"/>
  <c r="I129" i="30"/>
  <c r="P145" i="30"/>
  <c r="H98" i="30"/>
  <c r="H97" i="30" s="1"/>
  <c r="L60" i="30"/>
  <c r="J60" i="30"/>
  <c r="N60" i="30"/>
  <c r="M91" i="30"/>
  <c r="M96" i="30" s="1"/>
  <c r="P91" i="30"/>
  <c r="P96" i="30" s="1"/>
  <c r="N91" i="30"/>
  <c r="N96" i="30" s="1"/>
  <c r="Q91" i="30"/>
  <c r="Q96" i="30" s="1"/>
  <c r="R102" i="30"/>
  <c r="L105" i="30"/>
  <c r="O82" i="30"/>
  <c r="O87" i="30" s="1"/>
  <c r="I60" i="30"/>
  <c r="N98" i="30"/>
  <c r="N97" i="30" s="1"/>
  <c r="M60" i="30"/>
  <c r="N54" i="30"/>
  <c r="N59" i="30" s="1"/>
  <c r="I99" i="30"/>
  <c r="L82" i="30"/>
  <c r="L87" i="30" s="1"/>
  <c r="P19" i="24" s="1"/>
  <c r="R19" i="24" s="1"/>
  <c r="R92" i="30"/>
  <c r="Q60" i="30"/>
  <c r="K91" i="30"/>
  <c r="K96" i="30" s="1"/>
  <c r="L99" i="30"/>
  <c r="I108" i="30"/>
  <c r="K98" i="30"/>
  <c r="P60" i="30"/>
  <c r="O99" i="30"/>
  <c r="J97" i="30" l="1"/>
  <c r="K97" i="30"/>
  <c r="O128" i="30"/>
  <c r="R60" i="30"/>
  <c r="L59" i="30"/>
  <c r="R128" i="30"/>
  <c r="R133" i="30" s="1"/>
  <c r="O133" i="30"/>
  <c r="O60" i="30"/>
  <c r="L134" i="30"/>
  <c r="R91" i="30"/>
  <c r="R96" i="30" s="1"/>
  <c r="O134" i="30"/>
  <c r="I98" i="30"/>
  <c r="I97" i="30" s="1"/>
  <c r="O91" i="30"/>
  <c r="O96" i="30" s="1"/>
  <c r="I134" i="30"/>
  <c r="L98" i="30"/>
  <c r="O98" i="30"/>
  <c r="O97" i="30" s="1"/>
  <c r="L133" i="30"/>
  <c r="R134" i="30"/>
  <c r="L91" i="30"/>
  <c r="L96" i="30" s="1"/>
  <c r="P134" i="30"/>
  <c r="I128" i="30"/>
  <c r="I133" i="30" s="1"/>
  <c r="R98" i="30"/>
  <c r="R97" i="30" s="1"/>
  <c r="I54" i="30"/>
  <c r="I59" i="30" s="1"/>
  <c r="T18" i="24"/>
  <c r="I91" i="30"/>
  <c r="I96" i="30" s="1"/>
  <c r="O18" i="24"/>
  <c r="L97" i="30" l="1"/>
  <c r="M18" i="24"/>
  <c r="K18" i="24"/>
  <c r="L18" i="24"/>
  <c r="J18" i="24"/>
  <c r="U18" i="24"/>
  <c r="V18" i="24"/>
  <c r="W18" i="24"/>
  <c r="R18" i="24"/>
  <c r="P18" i="24"/>
  <c r="Q18" i="24"/>
  <c r="R36" i="30"/>
  <c r="R35" i="30"/>
  <c r="R34" i="30" s="1"/>
  <c r="Q34" i="30"/>
  <c r="P34" i="30"/>
  <c r="R33" i="30"/>
  <c r="R32" i="30"/>
  <c r="Q31" i="30"/>
  <c r="P31" i="30"/>
  <c r="R30" i="30"/>
  <c r="R29" i="30"/>
  <c r="Q28" i="30"/>
  <c r="Q24" i="30" s="1"/>
  <c r="P28" i="30"/>
  <c r="P24" i="30" s="1"/>
  <c r="R21" i="30"/>
  <c r="R20" i="30"/>
  <c r="R19" i="30"/>
  <c r="Q18" i="30"/>
  <c r="P18" i="30"/>
  <c r="R15" i="30"/>
  <c r="R14" i="30" s="1"/>
  <c r="Q14" i="30"/>
  <c r="P14" i="30"/>
  <c r="R12" i="30"/>
  <c r="R10" i="30"/>
  <c r="R8" i="30" s="1"/>
  <c r="Q8" i="30"/>
  <c r="Q13" i="30" s="1"/>
  <c r="P8" i="30"/>
  <c r="P13" i="30" s="1"/>
  <c r="O36" i="30"/>
  <c r="O35" i="30"/>
  <c r="O34" i="30" s="1"/>
  <c r="N34" i="30"/>
  <c r="M34" i="30"/>
  <c r="O33" i="30"/>
  <c r="O32" i="30"/>
  <c r="O31" i="30" s="1"/>
  <c r="N31" i="30"/>
  <c r="M31" i="30"/>
  <c r="O30" i="30"/>
  <c r="O29" i="30"/>
  <c r="N28" i="30"/>
  <c r="N24" i="30" s="1"/>
  <c r="M28" i="30"/>
  <c r="M24" i="30" s="1"/>
  <c r="N18" i="30"/>
  <c r="O20" i="30"/>
  <c r="O19" i="30"/>
  <c r="M18" i="30"/>
  <c r="O15" i="30"/>
  <c r="O14" i="30" s="1"/>
  <c r="N14" i="30"/>
  <c r="M14" i="30"/>
  <c r="O12" i="30"/>
  <c r="O10" i="30"/>
  <c r="O8" i="30" s="1"/>
  <c r="O13" i="30" s="1"/>
  <c r="N8" i="30"/>
  <c r="N13" i="30" s="1"/>
  <c r="M8" i="30"/>
  <c r="M13" i="30" s="1"/>
  <c r="L36" i="30"/>
  <c r="L35" i="30"/>
  <c r="L34" i="30" s="1"/>
  <c r="K34" i="30"/>
  <c r="J34" i="30"/>
  <c r="L33" i="30"/>
  <c r="L32" i="30"/>
  <c r="L31" i="30" s="1"/>
  <c r="K31" i="30"/>
  <c r="J31" i="30"/>
  <c r="L30" i="30"/>
  <c r="L29" i="30"/>
  <c r="L28" i="30"/>
  <c r="L24" i="30" s="1"/>
  <c r="K28" i="30"/>
  <c r="K24" i="30" s="1"/>
  <c r="J28" i="30"/>
  <c r="J24" i="30" s="1"/>
  <c r="K18" i="30"/>
  <c r="J18" i="30"/>
  <c r="L20" i="30"/>
  <c r="L19" i="30"/>
  <c r="L15" i="30"/>
  <c r="L14" i="30" s="1"/>
  <c r="K14" i="30"/>
  <c r="J14" i="30"/>
  <c r="L12" i="30"/>
  <c r="L10" i="30"/>
  <c r="L8" i="30" s="1"/>
  <c r="L13" i="30" s="1"/>
  <c r="K8" i="30"/>
  <c r="K13" i="30" s="1"/>
  <c r="K17" i="30" s="1"/>
  <c r="J8" i="30"/>
  <c r="J13" i="30" s="1"/>
  <c r="J17" i="30" s="1"/>
  <c r="I36" i="30"/>
  <c r="I35" i="30"/>
  <c r="I34" i="30" s="1"/>
  <c r="H34" i="30"/>
  <c r="G34" i="30"/>
  <c r="I33" i="30"/>
  <c r="I32" i="30"/>
  <c r="I31" i="30" s="1"/>
  <c r="H31" i="30"/>
  <c r="G31" i="30"/>
  <c r="I30" i="30"/>
  <c r="I29" i="30"/>
  <c r="I28" i="30"/>
  <c r="H28" i="30"/>
  <c r="H24" i="30" s="1"/>
  <c r="G28" i="30"/>
  <c r="G24" i="30" s="1"/>
  <c r="I24" i="30"/>
  <c r="H21" i="30"/>
  <c r="H18" i="30" s="1"/>
  <c r="G21" i="30"/>
  <c r="I21" i="30" s="1"/>
  <c r="I20" i="30"/>
  <c r="I19" i="30"/>
  <c r="I15" i="30"/>
  <c r="I14" i="30" s="1"/>
  <c r="H14" i="30"/>
  <c r="G14" i="30"/>
  <c r="I12" i="30"/>
  <c r="I10" i="30"/>
  <c r="I8" i="30" s="1"/>
  <c r="I13" i="30" s="1"/>
  <c r="I17" i="30" s="1"/>
  <c r="H8" i="30"/>
  <c r="H13" i="30" s="1"/>
  <c r="G8" i="30"/>
  <c r="G13" i="30" s="1"/>
  <c r="G17" i="30" s="1"/>
  <c r="E21" i="30"/>
  <c r="D21" i="30"/>
  <c r="R31" i="30" l="1"/>
  <c r="R28" i="30"/>
  <c r="R24" i="30" s="1"/>
  <c r="R13" i="30"/>
  <c r="O28" i="30"/>
  <c r="O24" i="30" s="1"/>
  <c r="O17" i="30"/>
  <c r="L17" i="30"/>
  <c r="H17" i="30"/>
  <c r="H23" i="30"/>
  <c r="Q17" i="30"/>
  <c r="Q22" i="30"/>
  <c r="M17" i="30"/>
  <c r="M22" i="30" s="1"/>
  <c r="R17" i="30"/>
  <c r="N17" i="30"/>
  <c r="N22" i="30" s="1"/>
  <c r="G23" i="30"/>
  <c r="R23" i="30"/>
  <c r="M23" i="30"/>
  <c r="J23" i="30"/>
  <c r="Q23" i="30"/>
  <c r="O23" i="30"/>
  <c r="N23" i="30"/>
  <c r="K23" i="30"/>
  <c r="I18" i="30"/>
  <c r="I22" i="30" s="1"/>
  <c r="I23" i="30"/>
  <c r="L23" i="30"/>
  <c r="K22" i="30"/>
  <c r="G18" i="30"/>
  <c r="H22" i="30"/>
  <c r="R18" i="30"/>
  <c r="O21" i="30"/>
  <c r="O18" i="30" s="1"/>
  <c r="J22" i="30"/>
  <c r="G22" i="30"/>
  <c r="L21" i="30"/>
  <c r="L18" i="30" s="1"/>
  <c r="L22" i="30" s="1"/>
  <c r="P17" i="30"/>
  <c r="P22" i="30" s="1"/>
  <c r="P23" i="30"/>
  <c r="R22" i="30" l="1"/>
  <c r="O22" i="30"/>
  <c r="F147" i="30"/>
  <c r="F146" i="30"/>
  <c r="E145" i="30"/>
  <c r="D145" i="30"/>
  <c r="F144" i="30"/>
  <c r="F143" i="30"/>
  <c r="E142" i="30"/>
  <c r="D142" i="30"/>
  <c r="F141" i="30"/>
  <c r="F140" i="30"/>
  <c r="E139" i="30"/>
  <c r="D139" i="30"/>
  <c r="F138" i="30"/>
  <c r="F137" i="30"/>
  <c r="E136" i="30"/>
  <c r="E135" i="30" s="1"/>
  <c r="D136" i="30"/>
  <c r="D135" i="30" s="1"/>
  <c r="F132" i="30"/>
  <c r="F131" i="30"/>
  <c r="F130" i="30"/>
  <c r="E129" i="30"/>
  <c r="D129" i="30"/>
  <c r="F127" i="30"/>
  <c r="F126" i="30"/>
  <c r="E125" i="30"/>
  <c r="D125" i="30"/>
  <c r="F123" i="30"/>
  <c r="F120" i="30"/>
  <c r="K118" i="30"/>
  <c r="L118" i="30" s="1"/>
  <c r="M118" i="30" s="1"/>
  <c r="N118" i="30" s="1"/>
  <c r="O118" i="30" s="1"/>
  <c r="P118" i="30" s="1"/>
  <c r="Q118" i="30" s="1"/>
  <c r="R118" i="30" s="1"/>
  <c r="H118" i="30"/>
  <c r="I118" i="30" s="1"/>
  <c r="F110" i="30"/>
  <c r="F109" i="30"/>
  <c r="E108" i="30"/>
  <c r="D108" i="30"/>
  <c r="F107" i="30"/>
  <c r="F106" i="30"/>
  <c r="E105" i="30"/>
  <c r="D105" i="30"/>
  <c r="F104" i="30"/>
  <c r="F103" i="30"/>
  <c r="E102" i="30"/>
  <c r="D102" i="30"/>
  <c r="F101" i="30"/>
  <c r="F100" i="30"/>
  <c r="E99" i="30"/>
  <c r="D99" i="30"/>
  <c r="F95" i="30"/>
  <c r="F94" i="30"/>
  <c r="F93" i="30"/>
  <c r="E92" i="30"/>
  <c r="D92" i="30"/>
  <c r="F90" i="30"/>
  <c r="F89" i="30"/>
  <c r="E88" i="30"/>
  <c r="D88" i="30"/>
  <c r="F86" i="30"/>
  <c r="F84" i="30"/>
  <c r="F83" i="30"/>
  <c r="E82" i="30"/>
  <c r="E87" i="30" s="1"/>
  <c r="D82" i="30"/>
  <c r="D87" i="30" s="1"/>
  <c r="K81" i="30"/>
  <c r="L81" i="30" s="1"/>
  <c r="M81" i="30" s="1"/>
  <c r="N81" i="30" s="1"/>
  <c r="O81" i="30" s="1"/>
  <c r="P81" i="30" s="1"/>
  <c r="Q81" i="30" s="1"/>
  <c r="R81" i="30" s="1"/>
  <c r="H81" i="30"/>
  <c r="I81" i="30" s="1"/>
  <c r="F73" i="30"/>
  <c r="F72" i="30"/>
  <c r="E71" i="30"/>
  <c r="D71" i="30"/>
  <c r="F70" i="30"/>
  <c r="F69" i="30"/>
  <c r="E68" i="30"/>
  <c r="D68" i="30"/>
  <c r="F67" i="30"/>
  <c r="F66" i="30"/>
  <c r="F65" i="30" s="1"/>
  <c r="E65" i="30"/>
  <c r="D65" i="30"/>
  <c r="E61" i="30"/>
  <c r="F58" i="30"/>
  <c r="F57" i="30"/>
  <c r="F56" i="30"/>
  <c r="E55" i="30"/>
  <c r="D55" i="30"/>
  <c r="F52" i="30"/>
  <c r="E51" i="30"/>
  <c r="D51" i="30"/>
  <c r="F49" i="30"/>
  <c r="F46" i="30"/>
  <c r="E45" i="30"/>
  <c r="E50" i="30" s="1"/>
  <c r="D45" i="30"/>
  <c r="D50" i="30" s="1"/>
  <c r="K44" i="30"/>
  <c r="L44" i="30" s="1"/>
  <c r="M44" i="30" s="1"/>
  <c r="N44" i="30" s="1"/>
  <c r="O44" i="30" s="1"/>
  <c r="P44" i="30" s="1"/>
  <c r="Q44" i="30" s="1"/>
  <c r="R44" i="30" s="1"/>
  <c r="H44" i="30"/>
  <c r="I44" i="30" s="1"/>
  <c r="F36" i="30"/>
  <c r="F35" i="30"/>
  <c r="E34" i="30"/>
  <c r="D34" i="30"/>
  <c r="F33" i="30"/>
  <c r="F32" i="30"/>
  <c r="E31" i="30"/>
  <c r="D31" i="30"/>
  <c r="F30" i="30"/>
  <c r="F29" i="30"/>
  <c r="E28" i="30"/>
  <c r="D28" i="30"/>
  <c r="D24" i="30" s="1"/>
  <c r="E24" i="30"/>
  <c r="F21" i="30"/>
  <c r="F20" i="30"/>
  <c r="F19" i="30"/>
  <c r="E18" i="30"/>
  <c r="D18" i="30"/>
  <c r="F15" i="30"/>
  <c r="E14" i="30"/>
  <c r="D14" i="30"/>
  <c r="F12" i="30"/>
  <c r="F10" i="30"/>
  <c r="F8" i="30" s="1"/>
  <c r="E8" i="30"/>
  <c r="E13" i="30" s="1"/>
  <c r="D8" i="30"/>
  <c r="D13" i="30" s="1"/>
  <c r="K7" i="30"/>
  <c r="L7" i="30" s="1"/>
  <c r="M7" i="30" s="1"/>
  <c r="N7" i="30" s="1"/>
  <c r="O7" i="30" s="1"/>
  <c r="P7" i="30" s="1"/>
  <c r="Q7" i="30" s="1"/>
  <c r="R7" i="30" s="1"/>
  <c r="H7" i="30"/>
  <c r="I7" i="30" s="1"/>
  <c r="F28" i="30" l="1"/>
  <c r="F142" i="30"/>
  <c r="F71" i="30"/>
  <c r="F14" i="30"/>
  <c r="F51" i="30"/>
  <c r="F88" i="30"/>
  <c r="F105" i="30"/>
  <c r="F108" i="30"/>
  <c r="F139" i="30"/>
  <c r="D98" i="30"/>
  <c r="D97" i="30" s="1"/>
  <c r="D91" i="30"/>
  <c r="D96" i="30" s="1"/>
  <c r="F145" i="30"/>
  <c r="E134" i="30"/>
  <c r="D134" i="30"/>
  <c r="F136" i="30"/>
  <c r="F135" i="30" s="1"/>
  <c r="F129" i="30"/>
  <c r="F125" i="30"/>
  <c r="E98" i="30"/>
  <c r="E97" i="30" s="1"/>
  <c r="F102" i="30"/>
  <c r="F99" i="30"/>
  <c r="F92" i="30"/>
  <c r="E91" i="30"/>
  <c r="E96" i="30" s="1"/>
  <c r="F82" i="30"/>
  <c r="F87" i="30" s="1"/>
  <c r="F91" i="30" s="1"/>
  <c r="E60" i="30"/>
  <c r="F68" i="30"/>
  <c r="D61" i="30"/>
  <c r="D60" i="30" s="1"/>
  <c r="F61" i="30"/>
  <c r="D54" i="30"/>
  <c r="D59" i="30" s="1"/>
  <c r="E54" i="30"/>
  <c r="E59" i="30" s="1"/>
  <c r="F55" i="30"/>
  <c r="F45" i="30"/>
  <c r="F50" i="30" s="1"/>
  <c r="F54" i="30" s="1"/>
  <c r="E23" i="30"/>
  <c r="F34" i="30"/>
  <c r="F31" i="30"/>
  <c r="D23" i="30"/>
  <c r="F24" i="30"/>
  <c r="F18" i="30"/>
  <c r="E17" i="30"/>
  <c r="E22" i="30" s="1"/>
  <c r="D17" i="30"/>
  <c r="D22" i="30" s="1"/>
  <c r="F13" i="30"/>
  <c r="F17" i="30" l="1"/>
  <c r="F22" i="30" s="1"/>
  <c r="F134" i="30"/>
  <c r="F98" i="30"/>
  <c r="F97" i="30" s="1"/>
  <c r="F96" i="30"/>
  <c r="F60" i="30"/>
  <c r="F59" i="30"/>
  <c r="F23" i="30"/>
  <c r="D119" i="30" l="1"/>
  <c r="D124" i="30" s="1"/>
  <c r="D128" i="30" s="1"/>
  <c r="D133" i="30" s="1"/>
  <c r="F121" i="30"/>
  <c r="F119" i="30" s="1"/>
  <c r="F124" i="30" s="1"/>
  <c r="F128" i="30" s="1"/>
  <c r="F133" i="30" s="1"/>
  <c r="E119" i="30"/>
  <c r="E124" i="30" s="1"/>
  <c r="E128" i="30" s="1"/>
  <c r="E133" i="30" s="1"/>
  <c r="E36" i="23" l="1"/>
  <c r="E28" i="23" l="1"/>
  <c r="I63" i="23" l="1"/>
  <c r="E42" i="23" l="1"/>
  <c r="E43" i="23" s="1"/>
</calcChain>
</file>

<file path=xl/comments1.xml><?xml version="1.0" encoding="utf-8"?>
<comments xmlns="http://schemas.openxmlformats.org/spreadsheetml/2006/main">
  <authors>
    <author>kzs001</author>
    <author>Петрова Татьяна Геннадьевна</author>
  </authors>
  <commentList>
    <comment ref="B14" authorId="0">
      <text>
        <r>
          <rPr>
            <b/>
            <sz val="9"/>
            <color indexed="81"/>
            <rFont val="Tahoma"/>
            <family val="2"/>
            <charset val="204"/>
          </rPr>
          <t>kzs001:</t>
        </r>
        <r>
          <rPr>
            <sz val="9"/>
            <color indexed="81"/>
            <rFont val="Tahoma"/>
            <family val="2"/>
            <charset val="204"/>
          </rPr>
          <t xml:space="preserve">
определяется как отношение количества аварий на централизованных системах водоснабжения к протяженности сетей и определяется в единицах на 1 км сети</t>
        </r>
      </text>
    </comment>
    <comment ref="O16" authorId="1">
      <text>
        <r>
          <rPr>
            <b/>
            <sz val="8"/>
            <color indexed="81"/>
            <rFont val="Tahoma"/>
            <family val="2"/>
            <charset val="204"/>
          </rPr>
          <t>Петрова Татьяна Геннадьевна:</t>
        </r>
        <r>
          <rPr>
            <sz val="8"/>
            <color indexed="81"/>
            <rFont val="Tahoma"/>
            <family val="2"/>
            <charset val="204"/>
          </rPr>
          <t xml:space="preserve">
имеется ПЗ</t>
        </r>
      </text>
    </comment>
  </commentList>
</comments>
</file>

<file path=xl/sharedStrings.xml><?xml version="1.0" encoding="utf-8"?>
<sst xmlns="http://schemas.openxmlformats.org/spreadsheetml/2006/main" count="649" uniqueCount="175">
  <si>
    <t>прочим потребителям</t>
  </si>
  <si>
    <t>Срок реализации мероприятия, лет</t>
  </si>
  <si>
    <t>Наименование показателя</t>
  </si>
  <si>
    <t>%</t>
  </si>
  <si>
    <t>1.</t>
  </si>
  <si>
    <t>2.</t>
  </si>
  <si>
    <t>3.</t>
  </si>
  <si>
    <t>4.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</si>
  <si>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</si>
  <si>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</si>
  <si>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</si>
  <si>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</si>
  <si>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</si>
  <si>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</si>
  <si>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</si>
  <si>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</si>
  <si>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</si>
  <si>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</si>
  <si>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</si>
  <si>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</si>
  <si>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</si>
  <si>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Показатели эффективности использования ресурсов, в том числе уроветь потерь воды</t>
  </si>
  <si>
    <t>Наименование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</si>
  <si>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</si>
  <si>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</si>
  <si>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общее количество отобранных проб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</si>
  <si>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</si>
  <si>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I</t>
  </si>
  <si>
    <t>ед.</t>
  </si>
  <si>
    <t>1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</si>
  <si>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</si>
  <si>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</si>
  <si>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</si>
  <si>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</si>
  <si>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II</t>
  </si>
  <si>
    <t>км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</si>
  <si>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</si>
  <si>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</si>
  <si>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2</t>
  </si>
  <si>
    <t>тыс.куб.м</t>
  </si>
  <si>
    <t>III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</si>
  <si>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</si>
  <si>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</si>
  <si>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</si>
  <si>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</si>
  <si>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</si>
  <si>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</si>
  <si>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</si>
  <si>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</si>
  <si>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№
п/п</t>
  </si>
  <si>
    <t>Объем воды из источников водоснабжения:</t>
  </si>
  <si>
    <t>куб.м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</si>
  <si>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</si>
  <si>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</si>
  <si>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</si>
  <si>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</si>
  <si>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</si>
  <si>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5.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</si>
  <si>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</si>
  <si>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</si>
  <si>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</si>
  <si>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</si>
  <si>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</si>
  <si>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</si>
  <si>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</si>
  <si>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</si>
  <si>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</si>
  <si>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</si>
  <si>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</si>
  <si>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</si>
  <si>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</si>
  <si>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</si>
  <si>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</si>
  <si>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</si>
  <si>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</si>
  <si>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</si>
  <si>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</si>
  <si>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</si>
  <si>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</si>
  <si>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</si>
  <si>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</si>
  <si>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</si>
  <si>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</si>
  <si>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</si>
  <si>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</si>
  <si>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</si>
  <si>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</si>
  <si>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</si>
  <si>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Раздел 2. Баланс водоснабжения (питьевая вода (питьевое водоснабжение))</t>
  </si>
  <si>
    <t>год</t>
  </si>
  <si>
    <t>1 полугодие</t>
  </si>
  <si>
    <t>2 полугодие</t>
  </si>
  <si>
    <t>Показатели прозводственной деятельности</t>
  </si>
  <si>
    <t>ПРОИЗВОДСТВЕННАЯ ПРОГРАММА</t>
  </si>
  <si>
    <t>2019 год</t>
  </si>
  <si>
    <t>2020 год</t>
  </si>
  <si>
    <t>2021 год</t>
  </si>
  <si>
    <t>2022 год</t>
  </si>
  <si>
    <t>2023 год</t>
  </si>
  <si>
    <r>
      <t xml:space="preserve">Раздел 3. Перечень плановых мероприятий по ремонту объектов централизованных систем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</si>
  <si>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t>Раздел 4. Объем финансовых потребностей, необходимых для реализации производственной программы</t>
  </si>
  <si>
    <t>№ п/п</t>
  </si>
  <si>
    <t>Раздел 5. Плановые показатели надежности, качества, энергетической эффективности объектов централизованных систем холодного водоснабжения</t>
  </si>
  <si>
    <t>Муниципальное унитарное предприятие жилищно-коммунального хозяйства "Иультинское"</t>
  </si>
  <si>
    <t>689202, Чукотский АО, ГО Эгвекинот, пгт.Эгвекинот, ул.Ленина, дом №18</t>
  </si>
  <si>
    <t>доля проб питьевой воды подаваемой с источника водоснабжения, водопроводных станций и или иных объектов централизованной итемы водоснабжения в распределительную водопроводную сеть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</si>
  <si>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  подаваемой с источника водоснабжения, водопроводных станций и или иных объектов централизованной системы водоснабжения в распределительную водопроводную сеть, отобранных по результатам производственного контроля качества питьевой воды, не соответствующих установленным требованиям</t>
  </si>
  <si>
    <t>в сфере холодного водоснабжения (питьевая вода (питьевое водоснабжение)) на 2019-2023 годы</t>
  </si>
  <si>
    <t>участок Амгуэма</t>
  </si>
  <si>
    <t>ПЛАН</t>
  </si>
  <si>
    <t>участок Конергино</t>
  </si>
  <si>
    <t>участок Мыс Шмидта-Рыркайпий</t>
  </si>
  <si>
    <t>участок Эгвекинот</t>
  </si>
  <si>
    <r>
      <t>3.1. План мероприятий по ремонту объектов централизованных систе</t>
    </r>
    <r>
      <rPr>
        <b/>
        <sz val="12"/>
        <rFont val="Times New Roman"/>
        <family val="1"/>
        <charset val="204"/>
      </rPr>
      <t xml:space="preserve">м холодного водоснабжения </t>
    </r>
  </si>
  <si>
    <t>Финансовые потребности на реализацию мероприятий, тыс.руб.</t>
  </si>
  <si>
    <t>Участок Эгвекинот</t>
  </si>
  <si>
    <t>1.1.</t>
  </si>
  <si>
    <t>Замена ВС на участке ТК4-МКД Гагарина №6</t>
  </si>
  <si>
    <t>1.2.</t>
  </si>
  <si>
    <t xml:space="preserve">Замена ВС на участке ТК4-МКД Гагарина №7 </t>
  </si>
  <si>
    <t>1.3.</t>
  </si>
  <si>
    <t xml:space="preserve">Замена ВС на участке ТК3-МКД Гагарина №8 </t>
  </si>
  <si>
    <t>1.4.</t>
  </si>
  <si>
    <t>Замена ВС на участке ТК3-МКД Гагарина №9</t>
  </si>
  <si>
    <t>1.5.</t>
  </si>
  <si>
    <t xml:space="preserve">Замена ВС на участке ТК2-МКД Гагарина №10 </t>
  </si>
  <si>
    <t>1.6.</t>
  </si>
  <si>
    <t>Замена ВС на участке ТК2-МКД Гагарина №11</t>
  </si>
  <si>
    <t>1.7.</t>
  </si>
  <si>
    <t xml:space="preserve">Замена ВС на участке ТК1-ТК12 </t>
  </si>
  <si>
    <t>1.8.</t>
  </si>
  <si>
    <t>Замена ВС на участке от ТК66-ТК69</t>
  </si>
  <si>
    <t>1.9.</t>
  </si>
  <si>
    <t>Замена ВС на участке от ТК70-МКД Ленина №17</t>
  </si>
  <si>
    <t>1.10.</t>
  </si>
  <si>
    <t xml:space="preserve">Ремонт кровли водовода "7 км" (ДЭС) </t>
  </si>
  <si>
    <t>1.11.</t>
  </si>
  <si>
    <t>Ремонт сетей холодного водоснабжения</t>
  </si>
  <si>
    <t>1.12.</t>
  </si>
  <si>
    <t>1.13.</t>
  </si>
  <si>
    <t>1.14.</t>
  </si>
  <si>
    <t>Участок Амгуэма</t>
  </si>
  <si>
    <t>2.1.</t>
  </si>
  <si>
    <t>Замена ВС на участке ТК12-ТК12/1</t>
  </si>
  <si>
    <t>2.2.</t>
  </si>
  <si>
    <t xml:space="preserve">Замена ВС на участке ТК5-ТК9 </t>
  </si>
  <si>
    <t>2.3.</t>
  </si>
  <si>
    <t>2.4.</t>
  </si>
  <si>
    <t>2.5.</t>
  </si>
  <si>
    <t>2.6.</t>
  </si>
  <si>
    <t xml:space="preserve">3. </t>
  </si>
  <si>
    <t>Участок Конергино</t>
  </si>
  <si>
    <t>3.1.</t>
  </si>
  <si>
    <t xml:space="preserve">Замена ВС на участке ТК21-ТК21/1 </t>
  </si>
  <si>
    <t>3.2.</t>
  </si>
  <si>
    <t xml:space="preserve">Замена ВС на участке ТК21-ТК21/3 </t>
  </si>
  <si>
    <t>3.3.</t>
  </si>
  <si>
    <t xml:space="preserve">Замена ВС на участке ТК6-ТК9 </t>
  </si>
  <si>
    <t>3.4.</t>
  </si>
  <si>
    <t>3.5.</t>
  </si>
  <si>
    <t>3.6.</t>
  </si>
  <si>
    <t>3.7.</t>
  </si>
  <si>
    <t>Участок Мыс Шмидта-Рыркайпий</t>
  </si>
  <si>
    <t>4.1.</t>
  </si>
  <si>
    <t xml:space="preserve">Замена ВС на участке ТК1-ТК33 </t>
  </si>
  <si>
    <t>4.2.</t>
  </si>
  <si>
    <t>4.3.</t>
  </si>
  <si>
    <t>4.4.</t>
  </si>
  <si>
    <t>4.5.</t>
  </si>
  <si>
    <t>3.2. План мероприятий, направленных на улучшение качества питьевой воды*</t>
  </si>
  <si>
    <t>* План мероприятий, направленных на улучшение качества питьевой воды, организацией не представлен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</si>
  <si>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 *</t>
  </si>
  <si>
    <t>* План мероприятий по энергосбережению и повышению энергетической эффективности, организацией не представлен</t>
  </si>
  <si>
    <t>тыс. руб.</t>
  </si>
  <si>
    <t>СН Бани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</si>
</sst>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#,##0.0"/>
    <numFmt numFmtId="167" formatCode="#,##0.000"/>
    <numFmt numFmtId="168" formatCode="0.00000"/>
    <numFmt numFmtId="169" formatCode="#,##0.0000"/>
  </numFmts>
  <fonts count="25" x14ac:knownFonts="1">
    <font>
      <sz val="10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62"/>
      <name val="Times New Roman"/>
      <family val="1"/>
      <charset val="204"/>
    </font>
    <font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12" fillId="0" borderId="0"/>
    <xf numFmtId="0" fontId="5" fillId="0" borderId="0"/>
    <xf numFmtId="0" fontId="5" fillId="0" borderId="0"/>
    <xf numFmtId="0" fontId="22" fillId="0" borderId="0"/>
  </cellStyleXfs>
  <cellXfs count="219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3" xfId="1" applyFont="1" applyBorder="1" applyAlignment="1">
      <alignment horizontal="center"/>
    </xf>
    <xf numFmtId="0" fontId="5" fillId="0" borderId="0" xfId="0" applyFont="1"/>
    <xf numFmtId="0" fontId="7" fillId="0" borderId="5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justify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5" xfId="2" applyFont="1" applyBorder="1" applyAlignment="1">
      <alignment horizontal="justify" vertical="top" wrapText="1"/>
    </xf>
    <xf numFmtId="1" fontId="3" fillId="0" borderId="9" xfId="0" applyNumberFormat="1" applyFont="1" applyBorder="1" applyAlignment="1">
      <alignment horizontal="center" vertical="center"/>
    </xf>
    <xf numFmtId="0" fontId="7" fillId="0" borderId="3" xfId="3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16" fillId="0" borderId="0" xfId="3" applyFont="1"/>
    <xf numFmtId="0" fontId="7" fillId="0" borderId="0" xfId="3" applyFont="1"/>
    <xf numFmtId="0" fontId="7" fillId="0" borderId="0" xfId="3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8" fillId="0" borderId="0" xfId="3" applyFont="1"/>
    <xf numFmtId="0" fontId="3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5" fillId="0" borderId="0" xfId="1" applyFont="1"/>
    <xf numFmtId="0" fontId="18" fillId="0" borderId="0" xfId="1" applyFont="1" applyAlignment="1">
      <alignment vertical="top"/>
    </xf>
    <xf numFmtId="0" fontId="1" fillId="0" borderId="0" xfId="1" applyFont="1" applyAlignment="1">
      <alignment vertical="center"/>
    </xf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vertical="center" wrapText="1"/>
    </xf>
    <xf numFmtId="49" fontId="19" fillId="0" borderId="3" xfId="1" applyNumberFormat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left" vertical="center" wrapText="1" indent="1"/>
    </xf>
    <xf numFmtId="0" fontId="19" fillId="0" borderId="3" xfId="1" applyFont="1" applyBorder="1" applyAlignment="1">
      <alignment horizontal="left" vertical="center" wrapText="1" indent="2"/>
    </xf>
    <xf numFmtId="0" fontId="19" fillId="0" borderId="3" xfId="1" applyFont="1" applyBorder="1" applyAlignment="1">
      <alignment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0" xfId="1" applyFont="1" applyAlignment="1">
      <alignment vertical="center"/>
    </xf>
    <xf numFmtId="0" fontId="17" fillId="0" borderId="3" xfId="1" applyFont="1" applyBorder="1" applyAlignment="1">
      <alignment horizontal="left" vertical="center" wrapText="1" indent="1"/>
    </xf>
    <xf numFmtId="0" fontId="19" fillId="0" borderId="3" xfId="1" applyFont="1" applyBorder="1" applyAlignment="1">
      <alignment horizontal="left" vertical="center" wrapText="1" indent="3"/>
    </xf>
    <xf numFmtId="0" fontId="1" fillId="0" borderId="0" xfId="1" applyFont="1"/>
    <xf numFmtId="0" fontId="1" fillId="2" borderId="3" xfId="1" applyFont="1" applyFill="1" applyBorder="1" applyAlignment="1">
      <alignment vertical="center" wrapText="1"/>
    </xf>
    <xf numFmtId="1" fontId="3" fillId="0" borderId="25" xfId="0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5" xfId="2" applyNumberFormat="1" applyFont="1" applyBorder="1" applyAlignment="1">
      <alignment horizontal="center" vertical="center" wrapText="1"/>
    </xf>
    <xf numFmtId="49" fontId="7" fillId="0" borderId="18" xfId="2" applyNumberFormat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4" fillId="0" borderId="20" xfId="1" applyFont="1" applyBorder="1" applyAlignment="1">
      <alignment horizontal="center"/>
    </xf>
    <xf numFmtId="0" fontId="3" fillId="0" borderId="3" xfId="1" applyFont="1" applyBorder="1" applyAlignment="1"/>
    <xf numFmtId="165" fontId="1" fillId="0" borderId="0" xfId="1" applyNumberFormat="1" applyFont="1" applyAlignment="1">
      <alignment vertical="center"/>
    </xf>
    <xf numFmtId="165" fontId="18" fillId="0" borderId="0" xfId="1" applyNumberFormat="1" applyFont="1" applyAlignment="1">
      <alignment vertical="center"/>
    </xf>
    <xf numFmtId="164" fontId="19" fillId="2" borderId="3" xfId="1" applyNumberFormat="1" applyFont="1" applyFill="1" applyBorder="1" applyAlignment="1">
      <alignment horizontal="center" vertical="center" wrapText="1"/>
    </xf>
    <xf numFmtId="166" fontId="17" fillId="0" borderId="3" xfId="1" applyNumberFormat="1" applyFont="1" applyBorder="1" applyAlignment="1">
      <alignment horizontal="center" vertical="center" wrapText="1"/>
    </xf>
    <xf numFmtId="166" fontId="19" fillId="2" borderId="3" xfId="1" applyNumberFormat="1" applyFont="1" applyFill="1" applyBorder="1" applyAlignment="1">
      <alignment horizontal="center" vertical="center" wrapText="1"/>
    </xf>
    <xf numFmtId="166" fontId="17" fillId="2" borderId="3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center"/>
    </xf>
    <xf numFmtId="0" fontId="4" fillId="0" borderId="3" xfId="1" applyFont="1" applyBorder="1" applyAlignment="1"/>
    <xf numFmtId="164" fontId="10" fillId="0" borderId="0" xfId="0" applyNumberFormat="1" applyFont="1"/>
    <xf numFmtId="0" fontId="3" fillId="0" borderId="3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28" xfId="2" applyFont="1" applyBorder="1" applyAlignment="1">
      <alignment horizontal="justify" vertical="top" wrapText="1"/>
    </xf>
    <xf numFmtId="1" fontId="3" fillId="0" borderId="12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7" fillId="0" borderId="31" xfId="2" applyFont="1" applyBorder="1" applyAlignment="1">
      <alignment horizontal="justify" vertical="top" wrapText="1"/>
    </xf>
    <xf numFmtId="1" fontId="3" fillId="0" borderId="32" xfId="0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166" fontId="1" fillId="0" borderId="0" xfId="1" applyNumberFormat="1" applyFont="1" applyAlignment="1">
      <alignment vertical="center"/>
    </xf>
    <xf numFmtId="164" fontId="1" fillId="0" borderId="0" xfId="1" applyNumberFormat="1" applyFont="1" applyAlignment="1">
      <alignment horizontal="center" vertical="center"/>
    </xf>
    <xf numFmtId="0" fontId="19" fillId="0" borderId="3" xfId="1" applyFont="1" applyBorder="1" applyAlignment="1">
      <alignment horizontal="center" vertical="center" wrapText="1"/>
    </xf>
    <xf numFmtId="167" fontId="19" fillId="2" borderId="3" xfId="1" applyNumberFormat="1" applyFont="1" applyFill="1" applyBorder="1" applyAlignment="1">
      <alignment horizontal="center" vertical="center" wrapText="1"/>
    </xf>
    <xf numFmtId="167" fontId="15" fillId="0" borderId="0" xfId="1" applyNumberFormat="1" applyFont="1"/>
    <xf numFmtId="165" fontId="1" fillId="0" borderId="0" xfId="1" applyNumberFormat="1" applyFont="1"/>
    <xf numFmtId="166" fontId="19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68" fontId="1" fillId="0" borderId="0" xfId="1" applyNumberFormat="1" applyFont="1" applyFill="1"/>
    <xf numFmtId="167" fontId="1" fillId="0" borderId="0" xfId="1" applyNumberFormat="1" applyFont="1" applyFill="1"/>
    <xf numFmtId="1" fontId="3" fillId="0" borderId="14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0" fontId="7" fillId="0" borderId="34" xfId="2" applyFont="1" applyFill="1" applyBorder="1" applyAlignment="1">
      <alignment horizontal="justify" vertical="top" wrapText="1"/>
    </xf>
    <xf numFmtId="0" fontId="7" fillId="0" borderId="2" xfId="2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26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6" fontId="18" fillId="0" borderId="0" xfId="1" applyNumberFormat="1" applyFont="1" applyAlignment="1">
      <alignment vertical="center"/>
    </xf>
    <xf numFmtId="169" fontId="1" fillId="0" borderId="0" xfId="1" applyNumberFormat="1" applyFont="1"/>
    <xf numFmtId="165" fontId="15" fillId="0" borderId="0" xfId="1" applyNumberFormat="1" applyFont="1"/>
    <xf numFmtId="0" fontId="19" fillId="0" borderId="3" xfId="1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3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center" vertical="center" wrapText="1"/>
    </xf>
    <xf numFmtId="164" fontId="3" fillId="0" borderId="29" xfId="5" applyNumberFormat="1" applyFont="1" applyFill="1" applyBorder="1" applyAlignment="1">
      <alignment horizontal="center" vertical="center"/>
    </xf>
    <xf numFmtId="164" fontId="3" fillId="0" borderId="13" xfId="5" applyNumberFormat="1" applyFont="1" applyFill="1" applyBorder="1" applyAlignment="1">
      <alignment horizontal="center" vertical="center"/>
    </xf>
    <xf numFmtId="164" fontId="3" fillId="0" borderId="24" xfId="5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justify" vertical="top" wrapText="1"/>
    </xf>
    <xf numFmtId="0" fontId="7" fillId="0" borderId="27" xfId="0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6" fontId="15" fillId="0" borderId="0" xfId="1" applyNumberFormat="1" applyFont="1"/>
    <xf numFmtId="0" fontId="20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21" fillId="0" borderId="0" xfId="1" applyFont="1" applyAlignment="1">
      <alignment horizontal="center"/>
    </xf>
    <xf numFmtId="0" fontId="4" fillId="0" borderId="8" xfId="1" applyFont="1" applyBorder="1" applyAlignment="1">
      <alignment horizontal="left" vertical="center" wrapText="1"/>
    </xf>
    <xf numFmtId="0" fontId="1" fillId="0" borderId="0" xfId="1" applyFont="1" applyFill="1" applyAlignment="1">
      <alignment horizontal="center"/>
    </xf>
    <xf numFmtId="0" fontId="4" fillId="0" borderId="0" xfId="1" applyFont="1" applyAlignment="1">
      <alignment horizontal="left" vertical="center"/>
    </xf>
    <xf numFmtId="0" fontId="19" fillId="0" borderId="3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/>
    </xf>
    <xf numFmtId="0" fontId="4" fillId="0" borderId="21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0" fontId="19" fillId="3" borderId="20" xfId="1" applyFont="1" applyFill="1" applyBorder="1" applyAlignment="1">
      <alignment horizontal="center" vertical="center" wrapText="1"/>
    </xf>
    <xf numFmtId="0" fontId="19" fillId="3" borderId="21" xfId="1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 vertical="center" wrapText="1"/>
    </xf>
    <xf numFmtId="0" fontId="1" fillId="3" borderId="21" xfId="1" applyFont="1" applyFill="1" applyBorder="1" applyAlignment="1">
      <alignment horizontal="center" vertical="top"/>
    </xf>
    <xf numFmtId="0" fontId="1" fillId="3" borderId="19" xfId="1" applyFont="1" applyFill="1" applyBorder="1" applyAlignment="1">
      <alignment horizontal="center" vertical="top"/>
    </xf>
    <xf numFmtId="0" fontId="15" fillId="0" borderId="8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21" xfId="1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wrapText="1"/>
    </xf>
    <xf numFmtId="0" fontId="3" fillId="0" borderId="20" xfId="1" applyFont="1" applyBorder="1" applyAlignment="1">
      <alignment horizontal="left"/>
    </xf>
    <xf numFmtId="0" fontId="3" fillId="0" borderId="21" xfId="1" applyFont="1" applyBorder="1" applyAlignment="1">
      <alignment horizontal="left"/>
    </xf>
    <xf numFmtId="0" fontId="3" fillId="0" borderId="19" xfId="1" applyFont="1" applyBorder="1" applyAlignment="1">
      <alignment horizontal="left"/>
    </xf>
    <xf numFmtId="0" fontId="3" fillId="0" borderId="23" xfId="1" applyFont="1" applyBorder="1" applyAlignment="1">
      <alignment horizontal="left" wrapText="1"/>
    </xf>
    <xf numFmtId="0" fontId="8" fillId="0" borderId="8" xfId="0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justify" vertical="center" wrapText="1"/>
    </xf>
    <xf numFmtId="0" fontId="8" fillId="0" borderId="21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64" fontId="3" fillId="0" borderId="21" xfId="1" applyNumberFormat="1" applyFont="1" applyBorder="1" applyAlignment="1">
      <alignment horizontal="center"/>
    </xf>
    <xf numFmtId="164" fontId="3" fillId="0" borderId="19" xfId="1" applyNumberFormat="1" applyFont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 vertical="center" wrapText="1"/>
    </xf>
    <xf numFmtId="164" fontId="3" fillId="0" borderId="21" xfId="1" applyNumberFormat="1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>
      <alignment horizontal="center" vertical="center" wrapText="1"/>
    </xf>
    <xf numFmtId="0" fontId="3" fillId="0" borderId="23" xfId="1" applyFont="1" applyBorder="1" applyAlignment="1">
      <alignment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9" fontId="1" fillId="0" borderId="0" xfId="1" applyNumberFormat="1" applyFont="1" applyFill="1"/>
    <xf numFmtId="166" fontId="1" fillId="0" borderId="0" xfId="1" applyNumberFormat="1" applyFont="1" applyFill="1"/>
    <xf numFmtId="164" fontId="1" fillId="0" borderId="0" xfId="1" applyNumberFormat="1" applyFont="1" applyFill="1"/>
    <xf numFmtId="165" fontId="1" fillId="0" borderId="0" xfId="1" applyNumberFormat="1" applyFont="1" applyFill="1"/>
    <xf numFmtId="165" fontId="1" fillId="0" borderId="42" xfId="1" applyNumberFormat="1" applyFont="1" applyFill="1" applyBorder="1"/>
    <xf numFmtId="2" fontId="1" fillId="0" borderId="0" xfId="1" applyNumberFormat="1" applyFont="1" applyFill="1"/>
    <xf numFmtId="164" fontId="19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Fill="1"/>
  </cellXfs>
  <cellStyles count="6">
    <cellStyle name="Обычный" xfId="0" builtinId="0"/>
    <cellStyle name="Обычный 2" xfId="5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2%20&#1075;&#1086;&#1076;/&#1052;&#1059;&#1055;%20&#1046;&#1050;&#1061;%20&#1048;&#1091;&#1083;&#1100;&#1090;/&#1046;&#1050;&#1061;%20&#1048;&#1091;&#1083;&#1100;&#1090;%20&#1042;&#1054;&#1044;&#1054;&#1055;&#1056;&#1054;&#1042;&#1054;&#1044;%202022%20&#1082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 парам"/>
      <sheetName val="индексы"/>
      <sheetName val="Свод сел"/>
      <sheetName val="Свод"/>
      <sheetName val="Эгв"/>
      <sheetName val="Амг"/>
      <sheetName val="Шмидт"/>
      <sheetName val="Кон"/>
      <sheetName val="формула"/>
      <sheetName val="субс"/>
      <sheetName val="Эгв_пересчет"/>
      <sheetName val="Амг_пересчет"/>
      <sheetName val="Кон_пересчет"/>
      <sheetName val="Лист4"/>
    </sheetNames>
    <sheetDataSet>
      <sheetData sheetId="0"/>
      <sheetData sheetId="1"/>
      <sheetData sheetId="2"/>
      <sheetData sheetId="3"/>
      <sheetData sheetId="4">
        <row r="51">
          <cell r="V51">
            <v>3673.5996004309113</v>
          </cell>
          <cell r="Z51">
            <v>3782.3381486036665</v>
          </cell>
        </row>
        <row r="112">
          <cell r="V112">
            <v>40577.521883217458</v>
          </cell>
          <cell r="Z112">
            <v>43992.500880641084</v>
          </cell>
        </row>
        <row r="117">
          <cell r="V117">
            <v>33.105905125109352</v>
          </cell>
          <cell r="Z117">
            <v>33.105905125109352</v>
          </cell>
        </row>
      </sheetData>
      <sheetData sheetId="5">
        <row r="51">
          <cell r="V51">
            <v>4797.2981644809151</v>
          </cell>
          <cell r="Z51">
            <v>4939.2981901495496</v>
          </cell>
        </row>
        <row r="112">
          <cell r="V112">
            <v>12133.880808591934</v>
          </cell>
          <cell r="Z112">
            <v>17972.34399857248</v>
          </cell>
        </row>
        <row r="117">
          <cell r="V117">
            <v>2.1660214089635765</v>
          </cell>
          <cell r="Z117">
            <v>2.1660214089635765</v>
          </cell>
        </row>
      </sheetData>
      <sheetData sheetId="6">
        <row r="51">
          <cell r="V51">
            <v>1489.6578830498274</v>
          </cell>
          <cell r="Z51">
            <v>1533.751756388102</v>
          </cell>
        </row>
        <row r="112">
          <cell r="V112">
            <v>50186.373619878497</v>
          </cell>
          <cell r="Z112">
            <v>53473.29529955102</v>
          </cell>
        </row>
        <row r="117">
          <cell r="V117">
            <v>465.34381583380866</v>
          </cell>
          <cell r="Z117">
            <v>465.34381583380861</v>
          </cell>
        </row>
      </sheetData>
      <sheetData sheetId="7">
        <row r="51">
          <cell r="V51">
            <v>3102.3605158837672</v>
          </cell>
          <cell r="Z51">
            <v>3194.1903871539275</v>
          </cell>
        </row>
        <row r="112">
          <cell r="V112">
            <v>20873.43442416138</v>
          </cell>
          <cell r="Z112">
            <v>25159.662558922864</v>
          </cell>
        </row>
        <row r="117">
          <cell r="V117">
            <v>189.63580165613999</v>
          </cell>
          <cell r="Z117">
            <v>189.63580165613999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2"/>
  <sheetViews>
    <sheetView zoomScaleNormal="100" workbookViewId="0">
      <selection activeCell="B8" sqref="B8"/>
    </sheetView>
  </sheetViews>
  <sheetFormatPr defaultColWidth="9.140625" defaultRowHeight="15.75" x14ac:dyDescent="0.25"/>
  <cols>
    <col min="1" max="1" width="51.28515625" style="23" customWidth="1"/>
    <col min="2" max="2" width="61.85546875" style="23" customWidth="1"/>
    <col min="3" max="3" width="7" style="23" customWidth="1"/>
    <col min="4" max="4" width="6.7109375" style="23" customWidth="1"/>
    <col min="5" max="16384" width="9.140625" style="23"/>
  </cols>
  <sheetData>
    <row r="1" spans="1:3" s="22" customFormat="1" ht="18.75" x14ac:dyDescent="0.3">
      <c r="A1" s="146" t="s">
        <v>93</v>
      </c>
      <c r="B1" s="146"/>
    </row>
    <row r="2" spans="1:3" s="22" customFormat="1" ht="18" customHeight="1" x14ac:dyDescent="0.3">
      <c r="A2" s="147" t="s">
        <v>107</v>
      </c>
      <c r="B2" s="147"/>
    </row>
    <row r="3" spans="1:3" s="22" customFormat="1" ht="19.5" customHeight="1" x14ac:dyDescent="0.3">
      <c r="A3" s="148"/>
      <c r="B3" s="148"/>
    </row>
    <row r="4" spans="1:3" s="22" customFormat="1" ht="18.75" customHeight="1" x14ac:dyDescent="0.3">
      <c r="A4" s="149" t="s">
        <v>42</v>
      </c>
      <c r="B4" s="149"/>
    </row>
    <row r="5" spans="1:3" ht="36" customHeight="1" x14ac:dyDescent="0.25">
      <c r="A5" s="19" t="s">
        <v>43</v>
      </c>
      <c r="B5" s="21" t="s">
        <v>103</v>
      </c>
    </row>
    <row r="6" spans="1:3" ht="36" customHeight="1" x14ac:dyDescent="0.25">
      <c r="A6" s="19" t="s">
        <v>44</v>
      </c>
      <c r="B6" s="21" t="s">
        <v>104</v>
      </c>
    </row>
    <row r="7" spans="1:3" ht="38.25" customHeight="1" x14ac:dyDescent="0.25">
      <c r="A7" s="19" t="s">
        <v>45</v>
      </c>
      <c r="B7" s="21" t="s">
        <v>46</v>
      </c>
    </row>
    <row r="8" spans="1:3" ht="27.75" customHeight="1" x14ac:dyDescent="0.25">
      <c r="A8" s="19" t="s">
        <v>47</v>
      </c>
      <c r="B8" s="20" t="s">
        <v>48</v>
      </c>
    </row>
    <row r="9" spans="1:3" s="26" customFormat="1" ht="21.75" customHeight="1" x14ac:dyDescent="0.25">
      <c r="A9" s="24"/>
      <c r="B9" s="25"/>
    </row>
    <row r="15" spans="1:3" x14ac:dyDescent="0.25">
      <c r="C15" s="27"/>
    </row>
    <row r="17" spans="1:3" x14ac:dyDescent="0.25">
      <c r="C17" s="28"/>
    </row>
    <row r="20" spans="1:3" s="26" customFormat="1" x14ac:dyDescent="0.25">
      <c r="A20" s="23"/>
      <c r="B20" s="23"/>
      <c r="C20" s="23"/>
    </row>
    <row r="21" spans="1:3" ht="15" customHeight="1" x14ac:dyDescent="0.25"/>
    <row r="22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B344"/>
  <sheetViews>
    <sheetView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Q26" sqref="Q26"/>
    </sheetView>
  </sheetViews>
  <sheetFormatPr defaultColWidth="9.140625" defaultRowHeight="12.75" x14ac:dyDescent="0.2"/>
  <cols>
    <col min="1" max="1" width="6.7109375" style="42" customWidth="1"/>
    <col min="2" max="2" width="59.7109375" style="42" customWidth="1"/>
    <col min="3" max="3" width="12.140625" style="42" customWidth="1"/>
    <col min="4" max="5" width="12.85546875" style="42" customWidth="1"/>
    <col min="6" max="6" width="11.28515625" style="42" customWidth="1"/>
    <col min="7" max="18" width="12.7109375" style="42" customWidth="1"/>
    <col min="19" max="19" width="9.140625" style="42"/>
    <col min="20" max="20" width="12.140625" style="42" hidden="1" customWidth="1"/>
    <col min="21" max="22" width="11.7109375" style="42" hidden="1" customWidth="1"/>
    <col min="23" max="23" width="10.42578125" style="42" hidden="1" customWidth="1"/>
    <col min="24" max="24" width="0" style="42" hidden="1" customWidth="1"/>
    <col min="25" max="25" width="15.28515625" style="42" customWidth="1"/>
    <col min="26" max="16384" width="9.140625" style="42"/>
  </cols>
  <sheetData>
    <row r="1" spans="1:23" s="29" customFormat="1" ht="20.25" customHeight="1" x14ac:dyDescent="0.3">
      <c r="A1" s="151" t="s">
        <v>88</v>
      </c>
      <c r="B1" s="151"/>
      <c r="C1" s="151"/>
      <c r="D1" s="151"/>
      <c r="E1" s="151"/>
      <c r="F1" s="151"/>
      <c r="M1" s="145"/>
      <c r="N1" s="145"/>
      <c r="Q1" s="164"/>
      <c r="R1" s="164"/>
    </row>
    <row r="2" spans="1:23" s="29" customFormat="1" ht="16.5" customHeight="1" x14ac:dyDescent="0.3">
      <c r="A2" s="152" t="s">
        <v>49</v>
      </c>
      <c r="B2" s="152" t="s">
        <v>22</v>
      </c>
      <c r="C2" s="152" t="s">
        <v>13</v>
      </c>
      <c r="D2" s="153" t="s">
        <v>92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</row>
    <row r="3" spans="1:23" s="30" customFormat="1" ht="15.75" x14ac:dyDescent="0.25">
      <c r="A3" s="152"/>
      <c r="B3" s="152"/>
      <c r="C3" s="152"/>
      <c r="D3" s="156" t="s">
        <v>108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/>
    </row>
    <row r="4" spans="1:23" s="30" customFormat="1" ht="19.5" customHeight="1" x14ac:dyDescent="0.2">
      <c r="A4" s="152"/>
      <c r="B4" s="152"/>
      <c r="C4" s="152"/>
      <c r="D4" s="159" t="s">
        <v>94</v>
      </c>
      <c r="E4" s="160"/>
      <c r="F4" s="161"/>
      <c r="G4" s="162" t="s">
        <v>95</v>
      </c>
      <c r="H4" s="162"/>
      <c r="I4" s="163"/>
      <c r="J4" s="162" t="s">
        <v>96</v>
      </c>
      <c r="K4" s="162"/>
      <c r="L4" s="163"/>
      <c r="M4" s="162" t="s">
        <v>97</v>
      </c>
      <c r="N4" s="162"/>
      <c r="O4" s="163"/>
      <c r="P4" s="162" t="s">
        <v>98</v>
      </c>
      <c r="Q4" s="162"/>
      <c r="R4" s="163"/>
    </row>
    <row r="5" spans="1:23" s="30" customFormat="1" ht="36" customHeight="1" x14ac:dyDescent="0.2">
      <c r="A5" s="152"/>
      <c r="B5" s="152"/>
      <c r="C5" s="152"/>
      <c r="D5" s="45" t="s">
        <v>90</v>
      </c>
      <c r="E5" s="45" t="s">
        <v>91</v>
      </c>
      <c r="F5" s="45" t="s">
        <v>89</v>
      </c>
      <c r="G5" s="98" t="s">
        <v>90</v>
      </c>
      <c r="H5" s="98" t="s">
        <v>91</v>
      </c>
      <c r="I5" s="98" t="s">
        <v>89</v>
      </c>
      <c r="J5" s="45" t="s">
        <v>90</v>
      </c>
      <c r="K5" s="45" t="s">
        <v>91</v>
      </c>
      <c r="L5" s="45" t="s">
        <v>89</v>
      </c>
      <c r="M5" s="45" t="s">
        <v>90</v>
      </c>
      <c r="N5" s="45" t="s">
        <v>91</v>
      </c>
      <c r="O5" s="45" t="s">
        <v>89</v>
      </c>
      <c r="P5" s="45" t="s">
        <v>90</v>
      </c>
      <c r="Q5" s="45" t="s">
        <v>91</v>
      </c>
      <c r="R5" s="45" t="s">
        <v>89</v>
      </c>
    </row>
    <row r="6" spans="1:23" s="30" customFormat="1" ht="19.5" customHeight="1" x14ac:dyDescent="0.2">
      <c r="A6" s="51"/>
      <c r="B6" s="51"/>
      <c r="C6" s="51"/>
      <c r="D6" s="165" t="s">
        <v>109</v>
      </c>
      <c r="E6" s="166"/>
      <c r="F6" s="167"/>
      <c r="G6" s="165" t="s">
        <v>109</v>
      </c>
      <c r="H6" s="166"/>
      <c r="I6" s="167"/>
      <c r="J6" s="165" t="s">
        <v>109</v>
      </c>
      <c r="K6" s="166"/>
      <c r="L6" s="167"/>
      <c r="M6" s="165" t="s">
        <v>109</v>
      </c>
      <c r="N6" s="166"/>
      <c r="O6" s="167"/>
      <c r="P6" s="165" t="s">
        <v>109</v>
      </c>
      <c r="Q6" s="166"/>
      <c r="R6" s="167"/>
    </row>
    <row r="7" spans="1:23" s="31" customFormat="1" ht="15" x14ac:dyDescent="0.2">
      <c r="A7" s="45">
        <v>1</v>
      </c>
      <c r="B7" s="45">
        <v>2</v>
      </c>
      <c r="C7" s="46">
        <v>3</v>
      </c>
      <c r="D7" s="45">
        <v>4</v>
      </c>
      <c r="E7" s="45">
        <v>5</v>
      </c>
      <c r="F7" s="45">
        <v>6</v>
      </c>
      <c r="G7" s="45">
        <v>7</v>
      </c>
      <c r="H7" s="45">
        <f>G7+1</f>
        <v>8</v>
      </c>
      <c r="I7" s="45">
        <f>H7+1</f>
        <v>9</v>
      </c>
      <c r="J7" s="45">
        <v>10</v>
      </c>
      <c r="K7" s="45">
        <f t="shared" ref="K7:R7" si="0">J7+1</f>
        <v>11</v>
      </c>
      <c r="L7" s="45">
        <f t="shared" si="0"/>
        <v>12</v>
      </c>
      <c r="M7" s="45">
        <f t="shared" si="0"/>
        <v>13</v>
      </c>
      <c r="N7" s="45">
        <f t="shared" si="0"/>
        <v>14</v>
      </c>
      <c r="O7" s="45">
        <f t="shared" si="0"/>
        <v>15</v>
      </c>
      <c r="P7" s="45">
        <f t="shared" si="0"/>
        <v>16</v>
      </c>
      <c r="Q7" s="45">
        <f t="shared" si="0"/>
        <v>17</v>
      </c>
      <c r="R7" s="45">
        <f t="shared" si="0"/>
        <v>18</v>
      </c>
    </row>
    <row r="8" spans="1:23" s="31" customFormat="1" ht="17.25" customHeight="1" x14ac:dyDescent="0.2">
      <c r="A8" s="32" t="s">
        <v>4</v>
      </c>
      <c r="B8" s="33" t="s">
        <v>50</v>
      </c>
      <c r="C8" s="46" t="s">
        <v>51</v>
      </c>
      <c r="D8" s="60">
        <f t="shared" ref="D8:F8" si="1">D9+D10</f>
        <v>15007.548000000001</v>
      </c>
      <c r="E8" s="60">
        <f t="shared" si="1"/>
        <v>14020.88</v>
      </c>
      <c r="F8" s="60">
        <f t="shared" si="1"/>
        <v>29028.428</v>
      </c>
      <c r="G8" s="60">
        <f t="shared" ref="G8:I8" si="2">G9+G10</f>
        <v>15007.548000000001</v>
      </c>
      <c r="H8" s="60">
        <f t="shared" si="2"/>
        <v>14020.88</v>
      </c>
      <c r="I8" s="60">
        <f t="shared" si="2"/>
        <v>29028.428</v>
      </c>
      <c r="J8" s="60">
        <f t="shared" ref="J8:L8" si="3">J9+J10</f>
        <v>14658.793000000001</v>
      </c>
      <c r="K8" s="60">
        <f t="shared" si="3"/>
        <v>12584.537</v>
      </c>
      <c r="L8" s="60">
        <f t="shared" si="3"/>
        <v>27243.33</v>
      </c>
      <c r="M8" s="60">
        <f t="shared" ref="M8:O8" si="4">M9+M10</f>
        <v>14719.261</v>
      </c>
      <c r="N8" s="60">
        <f t="shared" si="4"/>
        <v>12334.356</v>
      </c>
      <c r="O8" s="60">
        <f t="shared" si="4"/>
        <v>27053.616999999998</v>
      </c>
      <c r="P8" s="60">
        <f t="shared" ref="P8:R8" si="5">P9+P10</f>
        <v>14719.261</v>
      </c>
      <c r="Q8" s="60">
        <f t="shared" si="5"/>
        <v>12334.356</v>
      </c>
      <c r="R8" s="60">
        <f t="shared" si="5"/>
        <v>27053.616999999998</v>
      </c>
      <c r="U8" s="57"/>
      <c r="V8" s="57"/>
      <c r="W8" s="57"/>
    </row>
    <row r="9" spans="1:23" s="31" customFormat="1" ht="15" x14ac:dyDescent="0.2">
      <c r="A9" s="34" t="s">
        <v>16</v>
      </c>
      <c r="B9" s="35" t="s">
        <v>52</v>
      </c>
      <c r="C9" s="46" t="s">
        <v>51</v>
      </c>
      <c r="D9" s="61"/>
      <c r="E9" s="61"/>
      <c r="F9" s="61"/>
      <c r="G9" s="61"/>
      <c r="H9" s="61"/>
      <c r="I9" s="99"/>
      <c r="J9" s="61"/>
      <c r="K9" s="61"/>
      <c r="L9" s="61"/>
      <c r="M9" s="61"/>
      <c r="N9" s="61"/>
      <c r="O9" s="61"/>
      <c r="P9" s="61"/>
      <c r="Q9" s="61"/>
      <c r="R9" s="61"/>
      <c r="W9" s="57"/>
    </row>
    <row r="10" spans="1:23" s="31" customFormat="1" ht="15" x14ac:dyDescent="0.2">
      <c r="A10" s="34" t="s">
        <v>17</v>
      </c>
      <c r="B10" s="36" t="s">
        <v>53</v>
      </c>
      <c r="C10" s="46" t="s">
        <v>51</v>
      </c>
      <c r="D10" s="61">
        <v>15007.548000000001</v>
      </c>
      <c r="E10" s="61">
        <v>14020.88</v>
      </c>
      <c r="F10" s="61">
        <f>D10+E10</f>
        <v>29028.428</v>
      </c>
      <c r="G10" s="61">
        <v>15007.548000000001</v>
      </c>
      <c r="H10" s="61">
        <v>14020.88</v>
      </c>
      <c r="I10" s="61">
        <f>G10+H10</f>
        <v>29028.428</v>
      </c>
      <c r="J10" s="61">
        <v>14658.793000000001</v>
      </c>
      <c r="K10" s="61">
        <v>12584.537</v>
      </c>
      <c r="L10" s="61">
        <f>J10+K10</f>
        <v>27243.33</v>
      </c>
      <c r="M10" s="61">
        <v>14719.261</v>
      </c>
      <c r="N10" s="61">
        <v>12334.356</v>
      </c>
      <c r="O10" s="61">
        <f>M10+N10</f>
        <v>27053.616999999998</v>
      </c>
      <c r="P10" s="61">
        <f>M10</f>
        <v>14719.261</v>
      </c>
      <c r="Q10" s="61">
        <f>N10</f>
        <v>12334.356</v>
      </c>
      <c r="R10" s="61">
        <f>P10+Q10</f>
        <v>27053.616999999998</v>
      </c>
      <c r="W10" s="57"/>
    </row>
    <row r="11" spans="1:23" s="31" customFormat="1" ht="15" x14ac:dyDescent="0.2">
      <c r="A11" s="32" t="s">
        <v>5</v>
      </c>
      <c r="B11" s="33" t="s">
        <v>54</v>
      </c>
      <c r="C11" s="46" t="s">
        <v>51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W11" s="57"/>
    </row>
    <row r="12" spans="1:23" s="31" customFormat="1" ht="18.75" customHeight="1" x14ac:dyDescent="0.2">
      <c r="A12" s="34" t="s">
        <v>6</v>
      </c>
      <c r="B12" s="37" t="s">
        <v>55</v>
      </c>
      <c r="C12" s="46" t="s">
        <v>51</v>
      </c>
      <c r="D12" s="61">
        <v>3.0009999999999999</v>
      </c>
      <c r="E12" s="61">
        <v>2.8050000000000002</v>
      </c>
      <c r="F12" s="61">
        <f>D12+E12</f>
        <v>5.806</v>
      </c>
      <c r="G12" s="61">
        <v>3.0009999999999999</v>
      </c>
      <c r="H12" s="61">
        <v>2.8050000000000002</v>
      </c>
      <c r="I12" s="61">
        <f>G12+H12</f>
        <v>5.806</v>
      </c>
      <c r="J12" s="61">
        <v>2.931</v>
      </c>
      <c r="K12" s="61">
        <v>2.5179999999999998</v>
      </c>
      <c r="L12" s="61">
        <f>J12+K12</f>
        <v>5.4489999999999998</v>
      </c>
      <c r="M12" s="61">
        <v>2.9430000000000001</v>
      </c>
      <c r="N12" s="61">
        <v>2.4660000000000002</v>
      </c>
      <c r="O12" s="61">
        <f>M12+N12</f>
        <v>5.4090000000000007</v>
      </c>
      <c r="P12" s="61">
        <f>M12</f>
        <v>2.9430000000000001</v>
      </c>
      <c r="Q12" s="61">
        <f>N12</f>
        <v>2.4660000000000002</v>
      </c>
      <c r="R12" s="61">
        <f>P12+Q12</f>
        <v>5.4090000000000007</v>
      </c>
      <c r="U12" s="57"/>
      <c r="V12" s="57"/>
      <c r="W12" s="57"/>
    </row>
    <row r="13" spans="1:23" s="31" customFormat="1" ht="15" x14ac:dyDescent="0.2">
      <c r="A13" s="34" t="s">
        <v>7</v>
      </c>
      <c r="B13" s="37" t="s">
        <v>56</v>
      </c>
      <c r="C13" s="46" t="s">
        <v>51</v>
      </c>
      <c r="D13" s="61">
        <f t="shared" ref="D13:F13" si="6">D8+D11-D12</f>
        <v>15004.547</v>
      </c>
      <c r="E13" s="61">
        <f t="shared" si="6"/>
        <v>14018.074999999999</v>
      </c>
      <c r="F13" s="61">
        <f t="shared" si="6"/>
        <v>29022.621999999999</v>
      </c>
      <c r="G13" s="61">
        <f t="shared" ref="G13:I13" si="7">G8+G11-G12</f>
        <v>15004.547</v>
      </c>
      <c r="H13" s="61">
        <f t="shared" si="7"/>
        <v>14018.074999999999</v>
      </c>
      <c r="I13" s="61">
        <f t="shared" si="7"/>
        <v>29022.621999999999</v>
      </c>
      <c r="J13" s="61">
        <f t="shared" ref="J13:L13" si="8">J8+J11-J12</f>
        <v>14655.862000000001</v>
      </c>
      <c r="K13" s="61">
        <f t="shared" si="8"/>
        <v>12582.019</v>
      </c>
      <c r="L13" s="61">
        <f t="shared" si="8"/>
        <v>27237.881000000001</v>
      </c>
      <c r="M13" s="61">
        <f t="shared" ref="M13:O13" si="9">M8+M11-M12</f>
        <v>14716.318000000001</v>
      </c>
      <c r="N13" s="61">
        <f t="shared" si="9"/>
        <v>12331.89</v>
      </c>
      <c r="O13" s="61">
        <f t="shared" si="9"/>
        <v>27048.207999999999</v>
      </c>
      <c r="P13" s="61">
        <f t="shared" ref="P13:R13" si="10">P8+P11-P12</f>
        <v>14716.318000000001</v>
      </c>
      <c r="Q13" s="61">
        <f t="shared" si="10"/>
        <v>12331.89</v>
      </c>
      <c r="R13" s="61">
        <f t="shared" si="10"/>
        <v>27048.207999999999</v>
      </c>
      <c r="W13" s="57"/>
    </row>
    <row r="14" spans="1:23" s="31" customFormat="1" ht="15" x14ac:dyDescent="0.2">
      <c r="A14" s="34" t="s">
        <v>57</v>
      </c>
      <c r="B14" s="37" t="s">
        <v>58</v>
      </c>
      <c r="C14" s="46" t="s">
        <v>51</v>
      </c>
      <c r="D14" s="61">
        <f t="shared" ref="D14:F14" si="11">D15+D16</f>
        <v>1050.088</v>
      </c>
      <c r="E14" s="61">
        <f t="shared" si="11"/>
        <v>981.495</v>
      </c>
      <c r="F14" s="61">
        <f t="shared" si="11"/>
        <v>2031.5830000000001</v>
      </c>
      <c r="G14" s="61">
        <f t="shared" ref="G14:I14" si="12">G15+G16</f>
        <v>1050.088</v>
      </c>
      <c r="H14" s="61">
        <f t="shared" si="12"/>
        <v>981.495</v>
      </c>
      <c r="I14" s="61">
        <f t="shared" si="12"/>
        <v>2031.5830000000001</v>
      </c>
      <c r="J14" s="61">
        <f t="shared" ref="J14:L14" si="13">J15+J16</f>
        <v>1025.9109999999998</v>
      </c>
      <c r="K14" s="61">
        <f t="shared" si="13"/>
        <v>880.74099999999999</v>
      </c>
      <c r="L14" s="61">
        <f t="shared" si="13"/>
        <v>1906.6519999999998</v>
      </c>
      <c r="M14" s="61">
        <f t="shared" ref="M14:O14" si="14">M15+M16</f>
        <v>1030.143</v>
      </c>
      <c r="N14" s="61">
        <f t="shared" si="14"/>
        <v>863.23199999999997</v>
      </c>
      <c r="O14" s="61">
        <f t="shared" si="14"/>
        <v>1893.375</v>
      </c>
      <c r="P14" s="61">
        <f t="shared" ref="P14:R14" si="15">P15+P16</f>
        <v>1030.143</v>
      </c>
      <c r="Q14" s="61">
        <f t="shared" si="15"/>
        <v>863.23199999999997</v>
      </c>
      <c r="R14" s="61">
        <f t="shared" si="15"/>
        <v>1893.375</v>
      </c>
      <c r="W14" s="57"/>
    </row>
    <row r="15" spans="1:23" s="31" customFormat="1" ht="18" customHeight="1" x14ac:dyDescent="0.2">
      <c r="A15" s="34" t="s">
        <v>59</v>
      </c>
      <c r="B15" s="35" t="s">
        <v>60</v>
      </c>
      <c r="C15" s="46" t="s">
        <v>51</v>
      </c>
      <c r="D15" s="61">
        <v>1050.088</v>
      </c>
      <c r="E15" s="61">
        <v>981.495</v>
      </c>
      <c r="F15" s="61">
        <f>D15+E15</f>
        <v>2031.5830000000001</v>
      </c>
      <c r="G15" s="61">
        <v>1050.088</v>
      </c>
      <c r="H15" s="61">
        <v>981.495</v>
      </c>
      <c r="I15" s="61">
        <f>G15+H15</f>
        <v>2031.5830000000001</v>
      </c>
      <c r="J15" s="61">
        <v>1025.9109999999998</v>
      </c>
      <c r="K15" s="61">
        <v>880.74099999999999</v>
      </c>
      <c r="L15" s="61">
        <f>J15+K15</f>
        <v>1906.6519999999998</v>
      </c>
      <c r="M15" s="61">
        <v>1030.143</v>
      </c>
      <c r="N15" s="61">
        <v>863.23199999999997</v>
      </c>
      <c r="O15" s="61">
        <f>M15+N15</f>
        <v>1893.375</v>
      </c>
      <c r="P15" s="61">
        <f>M15</f>
        <v>1030.143</v>
      </c>
      <c r="Q15" s="61">
        <f>N15</f>
        <v>863.23199999999997</v>
      </c>
      <c r="R15" s="61">
        <f>P15+Q15</f>
        <v>1893.375</v>
      </c>
      <c r="U15" s="57"/>
      <c r="V15" s="57"/>
      <c r="W15" s="57"/>
    </row>
    <row r="16" spans="1:23" s="31" customFormat="1" ht="18" customHeight="1" x14ac:dyDescent="0.2">
      <c r="A16" s="34" t="s">
        <v>61</v>
      </c>
      <c r="B16" s="35" t="s">
        <v>62</v>
      </c>
      <c r="C16" s="46" t="s">
        <v>51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W16" s="57"/>
    </row>
    <row r="17" spans="1:24" s="39" customFormat="1" ht="18" customHeight="1" x14ac:dyDescent="0.2">
      <c r="A17" s="32" t="s">
        <v>63</v>
      </c>
      <c r="B17" s="33" t="s">
        <v>64</v>
      </c>
      <c r="C17" s="38" t="s">
        <v>51</v>
      </c>
      <c r="D17" s="62">
        <f t="shared" ref="D17:F17" si="16">D13-D14</f>
        <v>13954.459000000001</v>
      </c>
      <c r="E17" s="62">
        <f t="shared" si="16"/>
        <v>13036.579999999998</v>
      </c>
      <c r="F17" s="62">
        <f t="shared" si="16"/>
        <v>26991.039000000001</v>
      </c>
      <c r="G17" s="62">
        <f t="shared" ref="G17:I17" si="17">G13-G14</f>
        <v>13954.459000000001</v>
      </c>
      <c r="H17" s="62">
        <f t="shared" si="17"/>
        <v>13036.579999999998</v>
      </c>
      <c r="I17" s="62">
        <f t="shared" si="17"/>
        <v>26991.039000000001</v>
      </c>
      <c r="J17" s="62">
        <f t="shared" ref="J17:L17" si="18">J13-J14</f>
        <v>13629.951000000001</v>
      </c>
      <c r="K17" s="62">
        <f t="shared" si="18"/>
        <v>11701.278</v>
      </c>
      <c r="L17" s="62">
        <f t="shared" si="18"/>
        <v>25331.229000000003</v>
      </c>
      <c r="M17" s="62">
        <f t="shared" ref="M17:O17" si="19">M13-M14</f>
        <v>13686.175000000001</v>
      </c>
      <c r="N17" s="62">
        <f t="shared" si="19"/>
        <v>11468.657999999999</v>
      </c>
      <c r="O17" s="62">
        <f t="shared" si="19"/>
        <v>25154.832999999999</v>
      </c>
      <c r="P17" s="62">
        <f t="shared" ref="P17:R17" si="20">P13-P14</f>
        <v>13686.175000000001</v>
      </c>
      <c r="Q17" s="62">
        <f t="shared" si="20"/>
        <v>11468.657999999999</v>
      </c>
      <c r="R17" s="62">
        <f t="shared" si="20"/>
        <v>25154.832999999999</v>
      </c>
      <c r="U17" s="58"/>
      <c r="V17" s="58"/>
      <c r="W17" s="58"/>
    </row>
    <row r="18" spans="1:24" s="31" customFormat="1" ht="18.75" customHeight="1" x14ac:dyDescent="0.2">
      <c r="A18" s="34" t="s">
        <v>65</v>
      </c>
      <c r="B18" s="37" t="s">
        <v>66</v>
      </c>
      <c r="C18" s="46" t="s">
        <v>51</v>
      </c>
      <c r="D18" s="61">
        <f t="shared" ref="D18:F18" si="21">D19+D20+D21</f>
        <v>6694.1880000000001</v>
      </c>
      <c r="E18" s="61">
        <f t="shared" si="21"/>
        <v>5949.1270000000004</v>
      </c>
      <c r="F18" s="61">
        <f t="shared" si="21"/>
        <v>12643.315000000001</v>
      </c>
      <c r="G18" s="61">
        <f t="shared" ref="G18:I18" si="22">G19+G20+G21</f>
        <v>6694.1880000000001</v>
      </c>
      <c r="H18" s="61">
        <f t="shared" si="22"/>
        <v>5949.1270000000004</v>
      </c>
      <c r="I18" s="61">
        <f t="shared" si="22"/>
        <v>12643.315000000001</v>
      </c>
      <c r="J18" s="61">
        <f t="shared" ref="J18:L18" si="23">J19+J20+J21</f>
        <v>5935.45</v>
      </c>
      <c r="K18" s="61">
        <f t="shared" si="23"/>
        <v>4371.4150000000009</v>
      </c>
      <c r="L18" s="61">
        <f t="shared" si="23"/>
        <v>10306.865</v>
      </c>
      <c r="M18" s="61">
        <f t="shared" ref="M18:O18" si="24">M19+M20+M21</f>
        <v>5546.951</v>
      </c>
      <c r="N18" s="61">
        <f t="shared" si="24"/>
        <v>4045.9219999999996</v>
      </c>
      <c r="O18" s="61">
        <f t="shared" si="24"/>
        <v>9592.8729999999996</v>
      </c>
      <c r="P18" s="61">
        <f t="shared" ref="P18:R18" si="25">P19+P20+P21</f>
        <v>5546.951</v>
      </c>
      <c r="Q18" s="61">
        <f t="shared" si="25"/>
        <v>4045.9219999999996</v>
      </c>
      <c r="R18" s="61">
        <f t="shared" si="25"/>
        <v>9592.8729999999996</v>
      </c>
      <c r="V18" s="57"/>
      <c r="W18" s="57"/>
      <c r="X18" s="57"/>
    </row>
    <row r="19" spans="1:24" s="31" customFormat="1" ht="18" customHeight="1" x14ac:dyDescent="0.2">
      <c r="A19" s="34" t="s">
        <v>67</v>
      </c>
      <c r="B19" s="35" t="s">
        <v>68</v>
      </c>
      <c r="C19" s="46" t="s">
        <v>51</v>
      </c>
      <c r="D19" s="61">
        <v>5765.0010000000002</v>
      </c>
      <c r="E19" s="61">
        <v>4838.3940000000002</v>
      </c>
      <c r="F19" s="61">
        <f>D19+E19</f>
        <v>10603.395</v>
      </c>
      <c r="G19" s="61">
        <v>5765.0010000000002</v>
      </c>
      <c r="H19" s="61">
        <v>4838.3940000000002</v>
      </c>
      <c r="I19" s="61">
        <f>G19+H19</f>
        <v>10603.395</v>
      </c>
      <c r="J19" s="61">
        <v>4630.8919999999998</v>
      </c>
      <c r="K19" s="61">
        <v>3836.9190000000003</v>
      </c>
      <c r="L19" s="61">
        <f>J19+K19</f>
        <v>8467.8109999999997</v>
      </c>
      <c r="M19" s="61">
        <v>4429.2539999999999</v>
      </c>
      <c r="N19" s="61">
        <v>3331.0959999999995</v>
      </c>
      <c r="O19" s="61">
        <f>M19+N19</f>
        <v>7760.3499999999995</v>
      </c>
      <c r="P19" s="61">
        <f t="shared" ref="P19:Q21" si="26">M19</f>
        <v>4429.2539999999999</v>
      </c>
      <c r="Q19" s="61">
        <f t="shared" si="26"/>
        <v>3331.0959999999995</v>
      </c>
      <c r="R19" s="61">
        <f>P19+Q19</f>
        <v>7760.3499999999995</v>
      </c>
      <c r="U19" s="57"/>
      <c r="V19" s="57"/>
      <c r="W19" s="57"/>
    </row>
    <row r="20" spans="1:24" s="31" customFormat="1" ht="15" x14ac:dyDescent="0.2">
      <c r="A20" s="34" t="s">
        <v>69</v>
      </c>
      <c r="B20" s="35" t="s">
        <v>70</v>
      </c>
      <c r="C20" s="46" t="s">
        <v>51</v>
      </c>
      <c r="D20" s="61">
        <v>758.08999999999992</v>
      </c>
      <c r="E20" s="61">
        <v>952.2</v>
      </c>
      <c r="F20" s="61">
        <f>D20+E20</f>
        <v>1710.29</v>
      </c>
      <c r="G20" s="61">
        <v>758.08999999999992</v>
      </c>
      <c r="H20" s="61">
        <v>952.2</v>
      </c>
      <c r="I20" s="61">
        <f>G20+H20</f>
        <v>1710.29</v>
      </c>
      <c r="J20" s="61">
        <v>1271.1599999999999</v>
      </c>
      <c r="K20" s="61">
        <v>497.13799999999998</v>
      </c>
      <c r="L20" s="61">
        <f>J20+K20</f>
        <v>1768.2979999999998</v>
      </c>
      <c r="M20" s="61">
        <v>1084.7660000000001</v>
      </c>
      <c r="N20" s="61">
        <v>677.33</v>
      </c>
      <c r="O20" s="61">
        <f>M20+N20</f>
        <v>1762.096</v>
      </c>
      <c r="P20" s="61">
        <f t="shared" si="26"/>
        <v>1084.7660000000001</v>
      </c>
      <c r="Q20" s="61">
        <f t="shared" si="26"/>
        <v>677.33</v>
      </c>
      <c r="R20" s="61">
        <f>P20+Q20</f>
        <v>1762.096</v>
      </c>
      <c r="W20" s="57"/>
    </row>
    <row r="21" spans="1:24" s="31" customFormat="1" ht="15" x14ac:dyDescent="0.2">
      <c r="A21" s="34" t="s">
        <v>71</v>
      </c>
      <c r="B21" s="35" t="s">
        <v>72</v>
      </c>
      <c r="C21" s="46" t="s">
        <v>51</v>
      </c>
      <c r="D21" s="61">
        <f>33.06+138.037</f>
        <v>171.09700000000001</v>
      </c>
      <c r="E21" s="61">
        <f>35.86+122.673</f>
        <v>158.53300000000002</v>
      </c>
      <c r="F21" s="61">
        <f>D21+E21</f>
        <v>329.63</v>
      </c>
      <c r="G21" s="61">
        <f>33.06+138.037</f>
        <v>171.09700000000001</v>
      </c>
      <c r="H21" s="61">
        <f>35.86+122.673</f>
        <v>158.53300000000002</v>
      </c>
      <c r="I21" s="61">
        <f>G21+H21</f>
        <v>329.63</v>
      </c>
      <c r="J21" s="61">
        <v>33.398000000000138</v>
      </c>
      <c r="K21" s="61">
        <v>37.35799999999972</v>
      </c>
      <c r="L21" s="61">
        <f>J21+K21</f>
        <v>70.755999999999858</v>
      </c>
      <c r="M21" s="61">
        <v>32.930999999999997</v>
      </c>
      <c r="N21" s="61">
        <v>37.496000000000002</v>
      </c>
      <c r="O21" s="61">
        <f>M21+N21</f>
        <v>70.426999999999992</v>
      </c>
      <c r="P21" s="61">
        <f t="shared" si="26"/>
        <v>32.930999999999997</v>
      </c>
      <c r="Q21" s="61">
        <f t="shared" si="26"/>
        <v>37.496000000000002</v>
      </c>
      <c r="R21" s="61">
        <f>P21+Q21</f>
        <v>70.426999999999992</v>
      </c>
      <c r="W21" s="57"/>
    </row>
    <row r="22" spans="1:24" s="31" customFormat="1" ht="14.25" x14ac:dyDescent="0.2">
      <c r="A22" s="32" t="s">
        <v>73</v>
      </c>
      <c r="B22" s="33" t="s">
        <v>74</v>
      </c>
      <c r="C22" s="46" t="s">
        <v>51</v>
      </c>
      <c r="D22" s="62">
        <f t="shared" ref="D22:F22" si="27">D17-D18</f>
        <v>7260.2710000000006</v>
      </c>
      <c r="E22" s="62">
        <f t="shared" si="27"/>
        <v>7087.4529999999977</v>
      </c>
      <c r="F22" s="62">
        <f t="shared" si="27"/>
        <v>14347.724</v>
      </c>
      <c r="G22" s="62">
        <f t="shared" ref="G22:I22" si="28">G17-G18</f>
        <v>7260.2710000000006</v>
      </c>
      <c r="H22" s="62">
        <f t="shared" si="28"/>
        <v>7087.4529999999977</v>
      </c>
      <c r="I22" s="62">
        <f t="shared" si="28"/>
        <v>14347.724</v>
      </c>
      <c r="J22" s="62">
        <f t="shared" ref="J22:L22" si="29">J17-J18</f>
        <v>7694.5010000000011</v>
      </c>
      <c r="K22" s="62">
        <f t="shared" si="29"/>
        <v>7329.8629999999994</v>
      </c>
      <c r="L22" s="62">
        <f t="shared" si="29"/>
        <v>15024.364000000003</v>
      </c>
      <c r="M22" s="62">
        <f t="shared" ref="M22:O22" si="30">M17-M18</f>
        <v>8139.2240000000011</v>
      </c>
      <c r="N22" s="62">
        <f t="shared" si="30"/>
        <v>7422.7359999999999</v>
      </c>
      <c r="O22" s="62">
        <f t="shared" si="30"/>
        <v>15561.96</v>
      </c>
      <c r="P22" s="62">
        <f t="shared" ref="P22:R22" si="31">P17-P18</f>
        <v>8139.2240000000011</v>
      </c>
      <c r="Q22" s="62">
        <f t="shared" si="31"/>
        <v>7422.7359999999999</v>
      </c>
      <c r="R22" s="62">
        <f t="shared" si="31"/>
        <v>15561.96</v>
      </c>
      <c r="U22" s="57"/>
      <c r="V22" s="57"/>
      <c r="W22" s="57"/>
    </row>
    <row r="23" spans="1:24" s="31" customFormat="1" ht="15" x14ac:dyDescent="0.2">
      <c r="A23" s="32"/>
      <c r="B23" s="43" t="s">
        <v>75</v>
      </c>
      <c r="C23" s="46"/>
      <c r="D23" s="61">
        <f t="shared" ref="D23:F23" si="32">D24+D31+D34</f>
        <v>7260.2709999999997</v>
      </c>
      <c r="E23" s="61">
        <f t="shared" si="32"/>
        <v>7087.4529999999995</v>
      </c>
      <c r="F23" s="61">
        <f t="shared" si="32"/>
        <v>14347.723999999998</v>
      </c>
      <c r="G23" s="61">
        <f t="shared" ref="G23:I23" si="33">G24+G31+G34</f>
        <v>7260.2709999999997</v>
      </c>
      <c r="H23" s="61">
        <f t="shared" si="33"/>
        <v>7087.4529999999995</v>
      </c>
      <c r="I23" s="61">
        <f t="shared" si="33"/>
        <v>14347.723999999998</v>
      </c>
      <c r="J23" s="61">
        <f t="shared" ref="J23:L23" si="34">J24+J31+J34</f>
        <v>7694.5009999999993</v>
      </c>
      <c r="K23" s="61">
        <f t="shared" si="34"/>
        <v>7329.8630000000012</v>
      </c>
      <c r="L23" s="61">
        <f t="shared" si="34"/>
        <v>15024.364000000001</v>
      </c>
      <c r="M23" s="61">
        <f t="shared" ref="M23:O23" si="35">M24+M31+M34</f>
        <v>8139.2239999999993</v>
      </c>
      <c r="N23" s="61">
        <f t="shared" si="35"/>
        <v>7422.7360000000008</v>
      </c>
      <c r="O23" s="61">
        <f t="shared" si="35"/>
        <v>15561.96</v>
      </c>
      <c r="P23" s="61">
        <f t="shared" ref="P23:R23" si="36">P24+P31+P34</f>
        <v>8139.2239999999993</v>
      </c>
      <c r="Q23" s="61">
        <f t="shared" si="36"/>
        <v>7422.7360000000008</v>
      </c>
      <c r="R23" s="61">
        <f t="shared" si="36"/>
        <v>15561.96</v>
      </c>
      <c r="W23" s="57"/>
    </row>
    <row r="24" spans="1:24" s="39" customFormat="1" ht="14.25" x14ac:dyDescent="0.2">
      <c r="A24" s="32" t="s">
        <v>76</v>
      </c>
      <c r="B24" s="33" t="s">
        <v>77</v>
      </c>
      <c r="C24" s="38" t="s">
        <v>51</v>
      </c>
      <c r="D24" s="62">
        <f t="shared" ref="D24:F24" si="37">D25+D28</f>
        <v>5703.1999999999989</v>
      </c>
      <c r="E24" s="62">
        <f t="shared" si="37"/>
        <v>5219.7279999999992</v>
      </c>
      <c r="F24" s="62">
        <f t="shared" si="37"/>
        <v>10922.927999999998</v>
      </c>
      <c r="G24" s="62">
        <f t="shared" ref="G24:I24" si="38">G25+G28</f>
        <v>5703.1999999999989</v>
      </c>
      <c r="H24" s="62">
        <f t="shared" si="38"/>
        <v>5219.7279999999992</v>
      </c>
      <c r="I24" s="62">
        <f t="shared" si="38"/>
        <v>10922.927999999998</v>
      </c>
      <c r="J24" s="62">
        <f t="shared" ref="J24:L24" si="39">J25+J28</f>
        <v>6146.6229999999996</v>
      </c>
      <c r="K24" s="62">
        <f t="shared" si="39"/>
        <v>5991.0840000000007</v>
      </c>
      <c r="L24" s="62">
        <f t="shared" si="39"/>
        <v>12137.707</v>
      </c>
      <c r="M24" s="62">
        <f t="shared" ref="M24:O24" si="40">M25+M28</f>
        <v>6732.7999999999993</v>
      </c>
      <c r="N24" s="62">
        <f t="shared" si="40"/>
        <v>6302.1050000000005</v>
      </c>
      <c r="O24" s="62">
        <f t="shared" si="40"/>
        <v>13034.904999999999</v>
      </c>
      <c r="P24" s="62">
        <f t="shared" ref="P24:R24" si="41">P25+P28</f>
        <v>6732.7999999999993</v>
      </c>
      <c r="Q24" s="62">
        <f t="shared" si="41"/>
        <v>6302.1050000000005</v>
      </c>
      <c r="R24" s="62">
        <f t="shared" si="41"/>
        <v>13034.904999999999</v>
      </c>
      <c r="W24" s="58"/>
    </row>
    <row r="25" spans="1:24" s="31" customFormat="1" ht="15.75" customHeight="1" x14ac:dyDescent="0.2">
      <c r="A25" s="34"/>
      <c r="B25" s="35" t="s">
        <v>78</v>
      </c>
      <c r="C25" s="46" t="s">
        <v>51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W25" s="57"/>
    </row>
    <row r="26" spans="1:24" s="31" customFormat="1" ht="15" x14ac:dyDescent="0.2">
      <c r="A26" s="34"/>
      <c r="B26" s="36" t="s">
        <v>79</v>
      </c>
      <c r="C26" s="46" t="s">
        <v>51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W26" s="57"/>
    </row>
    <row r="27" spans="1:24" s="31" customFormat="1" ht="15" x14ac:dyDescent="0.2">
      <c r="A27" s="34"/>
      <c r="B27" s="36" t="s">
        <v>80</v>
      </c>
      <c r="C27" s="46" t="s">
        <v>51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W27" s="57"/>
    </row>
    <row r="28" spans="1:24" s="31" customFormat="1" ht="15" x14ac:dyDescent="0.2">
      <c r="A28" s="34" t="s">
        <v>81</v>
      </c>
      <c r="B28" s="35" t="s">
        <v>82</v>
      </c>
      <c r="C28" s="46" t="s">
        <v>51</v>
      </c>
      <c r="D28" s="61">
        <f t="shared" ref="D28:F28" si="42">D29+D30</f>
        <v>5703.1999999999989</v>
      </c>
      <c r="E28" s="61">
        <f t="shared" si="42"/>
        <v>5219.7279999999992</v>
      </c>
      <c r="F28" s="61">
        <f t="shared" si="42"/>
        <v>10922.927999999998</v>
      </c>
      <c r="G28" s="61">
        <f t="shared" ref="G28:I28" si="43">G29+G30</f>
        <v>5703.1999999999989</v>
      </c>
      <c r="H28" s="61">
        <f t="shared" si="43"/>
        <v>5219.7279999999992</v>
      </c>
      <c r="I28" s="61">
        <f t="shared" si="43"/>
        <v>10922.927999999998</v>
      </c>
      <c r="J28" s="61">
        <f t="shared" ref="J28:L28" si="44">J29+J30</f>
        <v>6146.6229999999996</v>
      </c>
      <c r="K28" s="61">
        <f t="shared" si="44"/>
        <v>5991.0840000000007</v>
      </c>
      <c r="L28" s="61">
        <f t="shared" si="44"/>
        <v>12137.707</v>
      </c>
      <c r="M28" s="61">
        <f t="shared" ref="M28:O28" si="45">M29+M30</f>
        <v>6732.7999999999993</v>
      </c>
      <c r="N28" s="61">
        <f t="shared" si="45"/>
        <v>6302.1050000000005</v>
      </c>
      <c r="O28" s="61">
        <f t="shared" si="45"/>
        <v>13034.904999999999</v>
      </c>
      <c r="P28" s="61">
        <f t="shared" ref="P28:R28" si="46">P29+P30</f>
        <v>6732.7999999999993</v>
      </c>
      <c r="Q28" s="61">
        <f t="shared" si="46"/>
        <v>6302.1050000000005</v>
      </c>
      <c r="R28" s="61">
        <f t="shared" si="46"/>
        <v>13034.904999999999</v>
      </c>
      <c r="U28" s="57"/>
      <c r="V28" s="57"/>
      <c r="W28" s="57"/>
    </row>
    <row r="29" spans="1:24" s="31" customFormat="1" ht="15" x14ac:dyDescent="0.2">
      <c r="A29" s="34"/>
      <c r="B29" s="36" t="s">
        <v>79</v>
      </c>
      <c r="C29" s="46" t="s">
        <v>51</v>
      </c>
      <c r="D29" s="61">
        <v>3158.1099999999997</v>
      </c>
      <c r="E29" s="61">
        <v>3197.7509999999997</v>
      </c>
      <c r="F29" s="61">
        <f>D29+E29</f>
        <v>6355.860999999999</v>
      </c>
      <c r="G29" s="61">
        <v>3158.1099999999997</v>
      </c>
      <c r="H29" s="61">
        <v>3197.7509999999997</v>
      </c>
      <c r="I29" s="61">
        <f>G29+H29</f>
        <v>6355.860999999999</v>
      </c>
      <c r="J29" s="61">
        <v>4126.7240000000002</v>
      </c>
      <c r="K29" s="61">
        <v>4018.9000000000005</v>
      </c>
      <c r="L29" s="61">
        <f>J29+K29</f>
        <v>8145.6240000000007</v>
      </c>
      <c r="M29" s="61">
        <v>4311.6359999999995</v>
      </c>
      <c r="N29" s="61">
        <v>4063.5910000000003</v>
      </c>
      <c r="O29" s="61">
        <f>M29+N29</f>
        <v>8375.226999999999</v>
      </c>
      <c r="P29" s="61">
        <f>M29</f>
        <v>4311.6359999999995</v>
      </c>
      <c r="Q29" s="61">
        <f>N29</f>
        <v>4063.5910000000003</v>
      </c>
      <c r="R29" s="61">
        <f>P29+Q29</f>
        <v>8375.226999999999</v>
      </c>
      <c r="W29" s="57"/>
    </row>
    <row r="30" spans="1:24" s="31" customFormat="1" ht="15" x14ac:dyDescent="0.2">
      <c r="A30" s="34"/>
      <c r="B30" s="36" t="s">
        <v>80</v>
      </c>
      <c r="C30" s="46" t="s">
        <v>51</v>
      </c>
      <c r="D30" s="61">
        <v>2545.0899999999997</v>
      </c>
      <c r="E30" s="61">
        <v>2021.9769999999999</v>
      </c>
      <c r="F30" s="61">
        <f>D30+E30</f>
        <v>4567.0669999999991</v>
      </c>
      <c r="G30" s="61">
        <v>2545.0899999999997</v>
      </c>
      <c r="H30" s="61">
        <v>2021.9769999999999</v>
      </c>
      <c r="I30" s="61">
        <f>G30+H30</f>
        <v>4567.0669999999991</v>
      </c>
      <c r="J30" s="61">
        <v>2019.8989999999999</v>
      </c>
      <c r="K30" s="61">
        <v>1972.184</v>
      </c>
      <c r="L30" s="61">
        <f>J30+K30</f>
        <v>3992.0829999999996</v>
      </c>
      <c r="M30" s="61">
        <v>2421.1640000000002</v>
      </c>
      <c r="N30" s="61">
        <v>2238.5140000000001</v>
      </c>
      <c r="O30" s="61">
        <f>M30+N30</f>
        <v>4659.6779999999999</v>
      </c>
      <c r="P30" s="61">
        <f>M30</f>
        <v>2421.1640000000002</v>
      </c>
      <c r="Q30" s="61">
        <f>N30</f>
        <v>2238.5140000000001</v>
      </c>
      <c r="R30" s="61">
        <f>P30+Q30</f>
        <v>4659.6779999999999</v>
      </c>
      <c r="W30" s="57"/>
    </row>
    <row r="31" spans="1:24" s="39" customFormat="1" ht="14.25" x14ac:dyDescent="0.2">
      <c r="A31" s="32" t="s">
        <v>83</v>
      </c>
      <c r="B31" s="40" t="s">
        <v>84</v>
      </c>
      <c r="C31" s="38" t="s">
        <v>51</v>
      </c>
      <c r="D31" s="62">
        <f t="shared" ref="D31:F31" si="47">D32+D33</f>
        <v>1343.172</v>
      </c>
      <c r="E31" s="62">
        <f t="shared" si="47"/>
        <v>1213.434</v>
      </c>
      <c r="F31" s="62">
        <f t="shared" si="47"/>
        <v>2556.6059999999998</v>
      </c>
      <c r="G31" s="62">
        <f t="shared" ref="G31:I31" si="48">G32+G33</f>
        <v>1343.172</v>
      </c>
      <c r="H31" s="62">
        <f t="shared" si="48"/>
        <v>1213.434</v>
      </c>
      <c r="I31" s="62">
        <f t="shared" si="48"/>
        <v>2556.6059999999998</v>
      </c>
      <c r="J31" s="62">
        <f t="shared" ref="J31:L31" si="49">J32+J33</f>
        <v>1282.0749999999998</v>
      </c>
      <c r="K31" s="62">
        <f t="shared" si="49"/>
        <v>865.17000000000007</v>
      </c>
      <c r="L31" s="62">
        <f t="shared" si="49"/>
        <v>2147.2449999999999</v>
      </c>
      <c r="M31" s="62">
        <f t="shared" ref="M31:O31" si="50">M32+M33</f>
        <v>1239.854</v>
      </c>
      <c r="N31" s="62">
        <f t="shared" si="50"/>
        <v>988.12300000000005</v>
      </c>
      <c r="O31" s="62">
        <f t="shared" si="50"/>
        <v>2227.9770000000003</v>
      </c>
      <c r="P31" s="62">
        <f t="shared" ref="P31:R31" si="51">P32+P33</f>
        <v>1239.854</v>
      </c>
      <c r="Q31" s="62">
        <f t="shared" si="51"/>
        <v>988.12300000000005</v>
      </c>
      <c r="R31" s="62">
        <f t="shared" si="51"/>
        <v>2227.9770000000003</v>
      </c>
      <c r="U31" s="57"/>
      <c r="V31" s="57"/>
      <c r="W31" s="57"/>
    </row>
    <row r="32" spans="1:24" s="31" customFormat="1" ht="15" x14ac:dyDescent="0.2">
      <c r="A32" s="34"/>
      <c r="B32" s="36" t="s">
        <v>79</v>
      </c>
      <c r="C32" s="46" t="s">
        <v>51</v>
      </c>
      <c r="D32" s="61">
        <v>1313.9349999999999</v>
      </c>
      <c r="E32" s="61">
        <v>1193.777</v>
      </c>
      <c r="F32" s="61">
        <f>D32+E32</f>
        <v>2507.712</v>
      </c>
      <c r="G32" s="61">
        <v>1313.9349999999999</v>
      </c>
      <c r="H32" s="61">
        <v>1193.777</v>
      </c>
      <c r="I32" s="61">
        <f>G32+H32</f>
        <v>2507.712</v>
      </c>
      <c r="J32" s="61">
        <v>1258.7909999999997</v>
      </c>
      <c r="K32" s="61">
        <v>835.20900000000006</v>
      </c>
      <c r="L32" s="61">
        <f>J32+K32</f>
        <v>2094</v>
      </c>
      <c r="M32" s="61">
        <v>1209.127</v>
      </c>
      <c r="N32" s="61">
        <v>952.83800000000008</v>
      </c>
      <c r="O32" s="61">
        <f>M32+N32</f>
        <v>2161.9650000000001</v>
      </c>
      <c r="P32" s="61">
        <f>M32</f>
        <v>1209.127</v>
      </c>
      <c r="Q32" s="61">
        <f>N32</f>
        <v>952.83800000000008</v>
      </c>
      <c r="R32" s="61">
        <f>P32+Q32</f>
        <v>2161.9650000000001</v>
      </c>
      <c r="W32" s="57"/>
    </row>
    <row r="33" spans="1:23" s="31" customFormat="1" ht="15" x14ac:dyDescent="0.2">
      <c r="A33" s="34"/>
      <c r="B33" s="41" t="s">
        <v>85</v>
      </c>
      <c r="C33" s="46" t="s">
        <v>51</v>
      </c>
      <c r="D33" s="61">
        <v>29.236999999999998</v>
      </c>
      <c r="E33" s="61">
        <v>19.657</v>
      </c>
      <c r="F33" s="61">
        <f>D33+E33</f>
        <v>48.893999999999998</v>
      </c>
      <c r="G33" s="61">
        <v>29.236999999999998</v>
      </c>
      <c r="H33" s="61">
        <v>19.657</v>
      </c>
      <c r="I33" s="61">
        <f>G33+H33</f>
        <v>48.893999999999998</v>
      </c>
      <c r="J33" s="61">
        <v>23.283999999999999</v>
      </c>
      <c r="K33" s="61">
        <v>29.960999999999999</v>
      </c>
      <c r="L33" s="61">
        <f>J33+K33</f>
        <v>53.244999999999997</v>
      </c>
      <c r="M33" s="61">
        <v>30.726999999999997</v>
      </c>
      <c r="N33" s="61">
        <v>35.284999999999997</v>
      </c>
      <c r="O33" s="61">
        <f>M33+N33</f>
        <v>66.012</v>
      </c>
      <c r="P33" s="61">
        <f>M33</f>
        <v>30.726999999999997</v>
      </c>
      <c r="Q33" s="61">
        <f>N33</f>
        <v>35.284999999999997</v>
      </c>
      <c r="R33" s="61">
        <f>P33+Q33</f>
        <v>66.012</v>
      </c>
      <c r="W33" s="57"/>
    </row>
    <row r="34" spans="1:23" s="39" customFormat="1" ht="14.25" x14ac:dyDescent="0.2">
      <c r="A34" s="32" t="s">
        <v>86</v>
      </c>
      <c r="B34" s="40" t="s">
        <v>0</v>
      </c>
      <c r="C34" s="38" t="s">
        <v>51</v>
      </c>
      <c r="D34" s="62">
        <f t="shared" ref="D34:F34" si="52">D35+D36</f>
        <v>213.89900000000003</v>
      </c>
      <c r="E34" s="62">
        <f t="shared" si="52"/>
        <v>654.29100000000005</v>
      </c>
      <c r="F34" s="62">
        <f t="shared" si="52"/>
        <v>868.19</v>
      </c>
      <c r="G34" s="62">
        <f t="shared" ref="G34:I34" si="53">G35+G36</f>
        <v>213.89900000000003</v>
      </c>
      <c r="H34" s="62">
        <f t="shared" si="53"/>
        <v>654.29100000000005</v>
      </c>
      <c r="I34" s="62">
        <f t="shared" si="53"/>
        <v>868.19</v>
      </c>
      <c r="J34" s="62">
        <f t="shared" ref="J34:L34" si="54">J35+J36</f>
        <v>265.803</v>
      </c>
      <c r="K34" s="62">
        <f t="shared" si="54"/>
        <v>473.60899999999998</v>
      </c>
      <c r="L34" s="62">
        <f t="shared" si="54"/>
        <v>739.41199999999992</v>
      </c>
      <c r="M34" s="62">
        <f t="shared" ref="M34:O34" si="55">M35+M36</f>
        <v>166.57</v>
      </c>
      <c r="N34" s="62">
        <f t="shared" si="55"/>
        <v>132.50800000000001</v>
      </c>
      <c r="O34" s="62">
        <f t="shared" si="55"/>
        <v>299.07800000000003</v>
      </c>
      <c r="P34" s="62">
        <f t="shared" ref="P34:R34" si="56">P35+P36</f>
        <v>166.57</v>
      </c>
      <c r="Q34" s="62">
        <f t="shared" si="56"/>
        <v>132.50800000000001</v>
      </c>
      <c r="R34" s="62">
        <f t="shared" si="56"/>
        <v>299.07800000000003</v>
      </c>
      <c r="U34" s="57"/>
      <c r="V34" s="57"/>
      <c r="W34" s="57"/>
    </row>
    <row r="35" spans="1:23" s="31" customFormat="1" ht="15" x14ac:dyDescent="0.2">
      <c r="A35" s="34"/>
      <c r="B35" s="36" t="s">
        <v>79</v>
      </c>
      <c r="C35" s="46" t="s">
        <v>51</v>
      </c>
      <c r="D35" s="61">
        <v>177.37</v>
      </c>
      <c r="E35" s="61">
        <v>596.03500000000008</v>
      </c>
      <c r="F35" s="61">
        <f>D35+E35</f>
        <v>773.40500000000009</v>
      </c>
      <c r="G35" s="61">
        <v>177.37</v>
      </c>
      <c r="H35" s="61">
        <v>596.03500000000008</v>
      </c>
      <c r="I35" s="61">
        <f>G35+H35</f>
        <v>773.40500000000009</v>
      </c>
      <c r="J35" s="61">
        <v>226.77499999999998</v>
      </c>
      <c r="K35" s="61">
        <v>414.65999999999997</v>
      </c>
      <c r="L35" s="61">
        <f>J35+K35</f>
        <v>641.43499999999995</v>
      </c>
      <c r="M35" s="61">
        <v>126.809</v>
      </c>
      <c r="N35" s="61">
        <v>94.89500000000001</v>
      </c>
      <c r="O35" s="61">
        <f>M35+N35</f>
        <v>221.70400000000001</v>
      </c>
      <c r="P35" s="61">
        <f>M35</f>
        <v>126.809</v>
      </c>
      <c r="Q35" s="61">
        <f>N35</f>
        <v>94.89500000000001</v>
      </c>
      <c r="R35" s="61">
        <f>P35+Q35</f>
        <v>221.70400000000001</v>
      </c>
    </row>
    <row r="36" spans="1:23" s="31" customFormat="1" ht="15.75" customHeight="1" x14ac:dyDescent="0.2">
      <c r="A36" s="34"/>
      <c r="B36" s="36" t="s">
        <v>87</v>
      </c>
      <c r="C36" s="46" t="s">
        <v>51</v>
      </c>
      <c r="D36" s="59">
        <v>36.529000000000025</v>
      </c>
      <c r="E36" s="59">
        <v>58.256</v>
      </c>
      <c r="F36" s="59">
        <f>D36+E36</f>
        <v>94.785000000000025</v>
      </c>
      <c r="G36" s="59">
        <v>36.529000000000025</v>
      </c>
      <c r="H36" s="59">
        <v>58.256</v>
      </c>
      <c r="I36" s="61">
        <f>G36+H36</f>
        <v>94.785000000000025</v>
      </c>
      <c r="J36" s="59">
        <v>39.027999999999999</v>
      </c>
      <c r="K36" s="59">
        <v>58.948999999999998</v>
      </c>
      <c r="L36" s="59">
        <f>J36+K36</f>
        <v>97.977000000000004</v>
      </c>
      <c r="M36" s="59">
        <v>39.76100000000001</v>
      </c>
      <c r="N36" s="59">
        <v>37.613</v>
      </c>
      <c r="O36" s="59">
        <f>M36+N36</f>
        <v>77.374000000000009</v>
      </c>
      <c r="P36" s="61">
        <f>M36</f>
        <v>39.76100000000001</v>
      </c>
      <c r="Q36" s="61">
        <f>N36</f>
        <v>37.613</v>
      </c>
      <c r="R36" s="59">
        <f>P36+Q36</f>
        <v>77.374000000000009</v>
      </c>
    </row>
    <row r="38" spans="1:23" s="29" customFormat="1" ht="20.25" customHeight="1" x14ac:dyDescent="0.3">
      <c r="A38" s="151" t="s">
        <v>88</v>
      </c>
      <c r="B38" s="151"/>
      <c r="C38" s="151"/>
      <c r="D38" s="151"/>
      <c r="E38" s="151"/>
      <c r="F38" s="151"/>
      <c r="I38" s="100"/>
      <c r="M38" s="145"/>
      <c r="N38" s="145"/>
      <c r="Q38" s="164"/>
      <c r="R38" s="164"/>
    </row>
    <row r="39" spans="1:23" s="29" customFormat="1" ht="16.5" customHeight="1" x14ac:dyDescent="0.3">
      <c r="A39" s="152" t="s">
        <v>49</v>
      </c>
      <c r="B39" s="152" t="s">
        <v>22</v>
      </c>
      <c r="C39" s="152" t="s">
        <v>13</v>
      </c>
      <c r="D39" s="153" t="s">
        <v>92</v>
      </c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5"/>
    </row>
    <row r="40" spans="1:23" s="30" customFormat="1" ht="15.75" x14ac:dyDescent="0.25">
      <c r="A40" s="152"/>
      <c r="B40" s="152"/>
      <c r="C40" s="152"/>
      <c r="D40" s="156" t="s">
        <v>110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8"/>
    </row>
    <row r="41" spans="1:23" s="30" customFormat="1" ht="19.5" customHeight="1" x14ac:dyDescent="0.2">
      <c r="A41" s="152"/>
      <c r="B41" s="152"/>
      <c r="C41" s="152"/>
      <c r="D41" s="159" t="s">
        <v>94</v>
      </c>
      <c r="E41" s="160"/>
      <c r="F41" s="161"/>
      <c r="G41" s="162" t="s">
        <v>95</v>
      </c>
      <c r="H41" s="162"/>
      <c r="I41" s="163"/>
      <c r="J41" s="162" t="s">
        <v>96</v>
      </c>
      <c r="K41" s="162"/>
      <c r="L41" s="163"/>
      <c r="M41" s="162" t="s">
        <v>97</v>
      </c>
      <c r="N41" s="162"/>
      <c r="O41" s="163"/>
      <c r="P41" s="162" t="s">
        <v>98</v>
      </c>
      <c r="Q41" s="162"/>
      <c r="R41" s="163"/>
    </row>
    <row r="42" spans="1:23" s="30" customFormat="1" ht="38.25" customHeight="1" x14ac:dyDescent="0.2">
      <c r="A42" s="152"/>
      <c r="B42" s="152"/>
      <c r="C42" s="152"/>
      <c r="D42" s="45" t="s">
        <v>90</v>
      </c>
      <c r="E42" s="45" t="s">
        <v>91</v>
      </c>
      <c r="F42" s="45" t="s">
        <v>89</v>
      </c>
      <c r="G42" s="45" t="s">
        <v>90</v>
      </c>
      <c r="H42" s="45" t="s">
        <v>91</v>
      </c>
      <c r="I42" s="45" t="s">
        <v>89</v>
      </c>
      <c r="J42" s="45" t="s">
        <v>90</v>
      </c>
      <c r="K42" s="45" t="s">
        <v>91</v>
      </c>
      <c r="L42" s="45" t="s">
        <v>89</v>
      </c>
      <c r="M42" s="45" t="s">
        <v>90</v>
      </c>
      <c r="N42" s="45" t="s">
        <v>91</v>
      </c>
      <c r="O42" s="45" t="s">
        <v>89</v>
      </c>
      <c r="P42" s="45" t="s">
        <v>90</v>
      </c>
      <c r="Q42" s="45" t="s">
        <v>91</v>
      </c>
      <c r="R42" s="45" t="s">
        <v>89</v>
      </c>
    </row>
    <row r="43" spans="1:23" s="30" customFormat="1" ht="19.5" customHeight="1" x14ac:dyDescent="0.2">
      <c r="A43" s="51"/>
      <c r="B43" s="51"/>
      <c r="C43" s="51"/>
      <c r="D43" s="165" t="s">
        <v>109</v>
      </c>
      <c r="E43" s="166"/>
      <c r="F43" s="167"/>
      <c r="G43" s="165" t="s">
        <v>109</v>
      </c>
      <c r="H43" s="166"/>
      <c r="I43" s="167"/>
      <c r="J43" s="165" t="s">
        <v>109</v>
      </c>
      <c r="K43" s="166"/>
      <c r="L43" s="167"/>
      <c r="M43" s="165" t="s">
        <v>109</v>
      </c>
      <c r="N43" s="166"/>
      <c r="O43" s="167"/>
      <c r="P43" s="165" t="s">
        <v>109</v>
      </c>
      <c r="Q43" s="166"/>
      <c r="R43" s="167"/>
    </row>
    <row r="44" spans="1:23" s="31" customFormat="1" ht="15" x14ac:dyDescent="0.2">
      <c r="A44" s="45">
        <v>1</v>
      </c>
      <c r="B44" s="45">
        <v>2</v>
      </c>
      <c r="C44" s="46">
        <v>3</v>
      </c>
      <c r="D44" s="45">
        <v>4</v>
      </c>
      <c r="E44" s="45">
        <v>5</v>
      </c>
      <c r="F44" s="45">
        <v>6</v>
      </c>
      <c r="G44" s="45">
        <v>7</v>
      </c>
      <c r="H44" s="45">
        <f>G44+1</f>
        <v>8</v>
      </c>
      <c r="I44" s="45">
        <f>H44+1</f>
        <v>9</v>
      </c>
      <c r="J44" s="45">
        <v>10</v>
      </c>
      <c r="K44" s="45">
        <f t="shared" ref="K44:R44" si="57">J44+1</f>
        <v>11</v>
      </c>
      <c r="L44" s="45">
        <f t="shared" si="57"/>
        <v>12</v>
      </c>
      <c r="M44" s="45">
        <f t="shared" si="57"/>
        <v>13</v>
      </c>
      <c r="N44" s="45">
        <f t="shared" si="57"/>
        <v>14</v>
      </c>
      <c r="O44" s="45">
        <f t="shared" si="57"/>
        <v>15</v>
      </c>
      <c r="P44" s="45">
        <f t="shared" si="57"/>
        <v>16</v>
      </c>
      <c r="Q44" s="45">
        <f t="shared" si="57"/>
        <v>17</v>
      </c>
      <c r="R44" s="45">
        <f t="shared" si="57"/>
        <v>18</v>
      </c>
    </row>
    <row r="45" spans="1:23" s="31" customFormat="1" ht="17.25" customHeight="1" x14ac:dyDescent="0.2">
      <c r="A45" s="32" t="s">
        <v>4</v>
      </c>
      <c r="B45" s="33" t="s">
        <v>50</v>
      </c>
      <c r="C45" s="46" t="s">
        <v>51</v>
      </c>
      <c r="D45" s="60">
        <f t="shared" ref="D45:F45" si="58">D46+D47</f>
        <v>6415.01</v>
      </c>
      <c r="E45" s="60">
        <f t="shared" si="58"/>
        <v>5451.9369999999999</v>
      </c>
      <c r="F45" s="60">
        <f t="shared" si="58"/>
        <v>11866.947</v>
      </c>
      <c r="G45" s="60">
        <f t="shared" ref="G45:I45" si="59">G46+G47</f>
        <v>6426.6029999999992</v>
      </c>
      <c r="H45" s="60">
        <f t="shared" si="59"/>
        <v>5448.7310000000007</v>
      </c>
      <c r="I45" s="60">
        <f t="shared" si="59"/>
        <v>11875.333999999999</v>
      </c>
      <c r="J45" s="60">
        <f t="shared" ref="J45:L45" si="60">J46+J47</f>
        <v>7201.7640000000001</v>
      </c>
      <c r="K45" s="60">
        <f t="shared" si="60"/>
        <v>6069.9269999999997</v>
      </c>
      <c r="L45" s="60">
        <f t="shared" si="60"/>
        <v>13271.690999999999</v>
      </c>
      <c r="M45" s="60">
        <f t="shared" ref="M45:O45" si="61">M46+M47</f>
        <v>8110.1419999999998</v>
      </c>
      <c r="N45" s="60">
        <f t="shared" si="61"/>
        <v>6478.26</v>
      </c>
      <c r="O45" s="60">
        <f t="shared" si="61"/>
        <v>14588.402</v>
      </c>
      <c r="P45" s="60">
        <f t="shared" ref="P45:R45" si="62">P46+P47</f>
        <v>8110.1419999999998</v>
      </c>
      <c r="Q45" s="60">
        <f t="shared" si="62"/>
        <v>6478.26</v>
      </c>
      <c r="R45" s="60">
        <f t="shared" si="62"/>
        <v>14588.402</v>
      </c>
      <c r="T45" s="57"/>
      <c r="U45" s="57"/>
    </row>
    <row r="46" spans="1:23" s="31" customFormat="1" ht="15" x14ac:dyDescent="0.2">
      <c r="A46" s="34" t="s">
        <v>16</v>
      </c>
      <c r="B46" s="35" t="s">
        <v>52</v>
      </c>
      <c r="C46" s="46" t="s">
        <v>51</v>
      </c>
      <c r="D46" s="61">
        <v>6415.01</v>
      </c>
      <c r="E46" s="61">
        <v>5451.9369999999999</v>
      </c>
      <c r="F46" s="61">
        <f>D46+E46</f>
        <v>11866.947</v>
      </c>
      <c r="G46" s="61">
        <v>6426.6029999999992</v>
      </c>
      <c r="H46" s="61">
        <v>5448.7310000000007</v>
      </c>
      <c r="I46" s="61">
        <f>G46+H46</f>
        <v>11875.333999999999</v>
      </c>
      <c r="J46" s="61">
        <v>7201.7640000000001</v>
      </c>
      <c r="K46" s="61">
        <v>6069.9269999999997</v>
      </c>
      <c r="L46" s="61">
        <f>J46+K46</f>
        <v>13271.690999999999</v>
      </c>
      <c r="M46" s="61">
        <v>8110.1419999999998</v>
      </c>
      <c r="N46" s="61">
        <v>6478.26</v>
      </c>
      <c r="O46" s="61">
        <f>M46+N46</f>
        <v>14588.402</v>
      </c>
      <c r="P46" s="61">
        <f>M46</f>
        <v>8110.1419999999998</v>
      </c>
      <c r="Q46" s="61">
        <f>N46</f>
        <v>6478.26</v>
      </c>
      <c r="R46" s="61">
        <f>P46+Q46</f>
        <v>14588.402</v>
      </c>
    </row>
    <row r="47" spans="1:23" s="31" customFormat="1" ht="15" x14ac:dyDescent="0.2">
      <c r="A47" s="34" t="s">
        <v>17</v>
      </c>
      <c r="B47" s="36" t="s">
        <v>53</v>
      </c>
      <c r="C47" s="46" t="s">
        <v>51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23" s="31" customFormat="1" ht="15" x14ac:dyDescent="0.2">
      <c r="A48" s="32" t="s">
        <v>5</v>
      </c>
      <c r="B48" s="33" t="s">
        <v>54</v>
      </c>
      <c r="C48" s="46" t="s">
        <v>51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22" s="31" customFormat="1" ht="18.75" customHeight="1" x14ac:dyDescent="0.2">
      <c r="A49" s="34" t="s">
        <v>6</v>
      </c>
      <c r="B49" s="37" t="s">
        <v>55</v>
      </c>
      <c r="C49" s="46" t="s">
        <v>51</v>
      </c>
      <c r="D49" s="61">
        <v>1.2789999999999999</v>
      </c>
      <c r="E49" s="61">
        <v>1.0940000000000003</v>
      </c>
      <c r="F49" s="61">
        <f>D49+E49</f>
        <v>2.3730000000000002</v>
      </c>
      <c r="G49" s="61">
        <v>1.286</v>
      </c>
      <c r="H49" s="61">
        <v>1.0900000000000001</v>
      </c>
      <c r="I49" s="61">
        <f>G49+H49</f>
        <v>2.3760000000000003</v>
      </c>
      <c r="J49" s="61">
        <v>1.44</v>
      </c>
      <c r="K49" s="61">
        <v>1.2140000000000002</v>
      </c>
      <c r="L49" s="61">
        <f>J49+K49</f>
        <v>2.6539999999999999</v>
      </c>
      <c r="M49" s="61">
        <v>1.6220000000000001</v>
      </c>
      <c r="N49" s="61">
        <v>1.296</v>
      </c>
      <c r="O49" s="61">
        <f>M49+N49</f>
        <v>2.9180000000000001</v>
      </c>
      <c r="P49" s="61">
        <f>M49</f>
        <v>1.6220000000000001</v>
      </c>
      <c r="Q49" s="61">
        <f>N49</f>
        <v>1.296</v>
      </c>
      <c r="R49" s="61">
        <f>P49+Q49</f>
        <v>2.9180000000000001</v>
      </c>
    </row>
    <row r="50" spans="1:22" s="31" customFormat="1" ht="15" x14ac:dyDescent="0.2">
      <c r="A50" s="34" t="s">
        <v>7</v>
      </c>
      <c r="B50" s="37" t="s">
        <v>56</v>
      </c>
      <c r="C50" s="46" t="s">
        <v>51</v>
      </c>
      <c r="D50" s="61">
        <f t="shared" ref="D50:F50" si="63">D45+D48-D49</f>
        <v>6413.7309999999998</v>
      </c>
      <c r="E50" s="61">
        <f t="shared" si="63"/>
        <v>5450.8429999999998</v>
      </c>
      <c r="F50" s="61">
        <f t="shared" si="63"/>
        <v>11864.574000000001</v>
      </c>
      <c r="G50" s="61">
        <f t="shared" ref="G50:I50" si="64">G45+G48-G49</f>
        <v>6425.3169999999991</v>
      </c>
      <c r="H50" s="61">
        <f t="shared" si="64"/>
        <v>5447.6410000000005</v>
      </c>
      <c r="I50" s="61">
        <f t="shared" si="64"/>
        <v>11872.957999999999</v>
      </c>
      <c r="J50" s="61">
        <f t="shared" ref="J50:L50" si="65">J45+J48-J49</f>
        <v>7200.3240000000005</v>
      </c>
      <c r="K50" s="61">
        <f t="shared" si="65"/>
        <v>6068.7129999999997</v>
      </c>
      <c r="L50" s="61">
        <f t="shared" si="65"/>
        <v>13269.036999999998</v>
      </c>
      <c r="M50" s="61">
        <f t="shared" ref="M50:O50" si="66">M45+M48-M49</f>
        <v>8108.5199999999995</v>
      </c>
      <c r="N50" s="61">
        <f t="shared" si="66"/>
        <v>6476.9639999999999</v>
      </c>
      <c r="O50" s="61">
        <f t="shared" si="66"/>
        <v>14585.484</v>
      </c>
      <c r="P50" s="61">
        <f t="shared" ref="P50:R50" si="67">P45+P48-P49</f>
        <v>8108.5199999999995</v>
      </c>
      <c r="Q50" s="61">
        <f t="shared" si="67"/>
        <v>6476.9639999999999</v>
      </c>
      <c r="R50" s="61">
        <f t="shared" si="67"/>
        <v>14585.484</v>
      </c>
    </row>
    <row r="51" spans="1:22" s="31" customFormat="1" ht="15" x14ac:dyDescent="0.2">
      <c r="A51" s="34" t="s">
        <v>57</v>
      </c>
      <c r="B51" s="37" t="s">
        <v>58</v>
      </c>
      <c r="C51" s="46" t="s">
        <v>51</v>
      </c>
      <c r="D51" s="61">
        <f t="shared" ref="D51:F51" si="68">D52+D53</f>
        <v>255.82900000000001</v>
      </c>
      <c r="E51" s="61">
        <f t="shared" si="68"/>
        <v>218.75400000000002</v>
      </c>
      <c r="F51" s="61">
        <f t="shared" si="68"/>
        <v>474.58300000000003</v>
      </c>
      <c r="G51" s="61">
        <f t="shared" ref="G51:I51" si="69">G52+G53</f>
        <v>257.01300000000003</v>
      </c>
      <c r="H51" s="61">
        <f t="shared" si="69"/>
        <v>217.90600000000001</v>
      </c>
      <c r="I51" s="61">
        <f t="shared" si="69"/>
        <v>474.91900000000004</v>
      </c>
      <c r="J51" s="61">
        <f t="shared" ref="J51:L51" si="70">J52+J53</f>
        <v>288.01300000000003</v>
      </c>
      <c r="K51" s="61">
        <f t="shared" si="70"/>
        <v>242.74799999999999</v>
      </c>
      <c r="L51" s="61">
        <f t="shared" si="70"/>
        <v>530.76099999999997</v>
      </c>
      <c r="M51" s="61">
        <f t="shared" ref="M51:O51" si="71">M52+M53</f>
        <v>324.33999999999997</v>
      </c>
      <c r="N51" s="61">
        <f t="shared" si="71"/>
        <v>259.07900000000001</v>
      </c>
      <c r="O51" s="61">
        <f t="shared" si="71"/>
        <v>583.41899999999998</v>
      </c>
      <c r="P51" s="61">
        <f t="shared" ref="P51:R51" si="72">P52+P53</f>
        <v>324.33999999999997</v>
      </c>
      <c r="Q51" s="61">
        <f t="shared" si="72"/>
        <v>259.07900000000001</v>
      </c>
      <c r="R51" s="61">
        <f t="shared" si="72"/>
        <v>583.41899999999998</v>
      </c>
    </row>
    <row r="52" spans="1:22" s="31" customFormat="1" ht="18" customHeight="1" x14ac:dyDescent="0.2">
      <c r="A52" s="34" t="s">
        <v>59</v>
      </c>
      <c r="B52" s="35" t="s">
        <v>60</v>
      </c>
      <c r="C52" s="46" t="s">
        <v>51</v>
      </c>
      <c r="D52" s="61">
        <v>255.82900000000001</v>
      </c>
      <c r="E52" s="61">
        <v>218.75400000000002</v>
      </c>
      <c r="F52" s="61">
        <f>D52+E52</f>
        <v>474.58300000000003</v>
      </c>
      <c r="G52" s="61">
        <v>257.01300000000003</v>
      </c>
      <c r="H52" s="61">
        <v>217.90600000000001</v>
      </c>
      <c r="I52" s="61">
        <f>G52+H52</f>
        <v>474.91900000000004</v>
      </c>
      <c r="J52" s="61">
        <v>288.01300000000003</v>
      </c>
      <c r="K52" s="61">
        <v>242.74799999999999</v>
      </c>
      <c r="L52" s="61">
        <f>J52+K52</f>
        <v>530.76099999999997</v>
      </c>
      <c r="M52" s="61">
        <v>324.33999999999997</v>
      </c>
      <c r="N52" s="61">
        <v>259.07900000000001</v>
      </c>
      <c r="O52" s="61">
        <f>M52+N52</f>
        <v>583.41899999999998</v>
      </c>
      <c r="P52" s="61">
        <f>M52</f>
        <v>324.33999999999997</v>
      </c>
      <c r="Q52" s="61">
        <f>N52</f>
        <v>259.07900000000001</v>
      </c>
      <c r="R52" s="61">
        <f>P52+Q52</f>
        <v>583.41899999999998</v>
      </c>
    </row>
    <row r="53" spans="1:22" s="31" customFormat="1" ht="18" customHeight="1" x14ac:dyDescent="0.2">
      <c r="A53" s="34" t="s">
        <v>61</v>
      </c>
      <c r="B53" s="35" t="s">
        <v>62</v>
      </c>
      <c r="C53" s="46" t="s">
        <v>51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spans="1:22" s="39" customFormat="1" ht="18" customHeight="1" x14ac:dyDescent="0.2">
      <c r="A54" s="32" t="s">
        <v>63</v>
      </c>
      <c r="B54" s="33" t="s">
        <v>64</v>
      </c>
      <c r="C54" s="38" t="s">
        <v>51</v>
      </c>
      <c r="D54" s="62">
        <f t="shared" ref="D54:F54" si="73">D50-D51</f>
        <v>6157.902</v>
      </c>
      <c r="E54" s="62">
        <f t="shared" si="73"/>
        <v>5232.0889999999999</v>
      </c>
      <c r="F54" s="62">
        <f t="shared" si="73"/>
        <v>11389.991</v>
      </c>
      <c r="G54" s="62">
        <f t="shared" ref="G54:I54" si="74">G50-G51</f>
        <v>6168.3039999999992</v>
      </c>
      <c r="H54" s="62">
        <f t="shared" si="74"/>
        <v>5229.7350000000006</v>
      </c>
      <c r="I54" s="62">
        <f t="shared" si="74"/>
        <v>11398.038999999999</v>
      </c>
      <c r="J54" s="62">
        <f t="shared" ref="J54:L54" si="75">J50-J51</f>
        <v>6912.3110000000006</v>
      </c>
      <c r="K54" s="62">
        <f t="shared" si="75"/>
        <v>5825.9650000000001</v>
      </c>
      <c r="L54" s="62">
        <f t="shared" si="75"/>
        <v>12738.275999999998</v>
      </c>
      <c r="M54" s="62">
        <f t="shared" ref="M54:O54" si="76">M50-M51</f>
        <v>7784.1799999999994</v>
      </c>
      <c r="N54" s="62">
        <f t="shared" si="76"/>
        <v>6217.8850000000002</v>
      </c>
      <c r="O54" s="62">
        <f t="shared" si="76"/>
        <v>14002.065000000001</v>
      </c>
      <c r="P54" s="62">
        <f t="shared" ref="P54:R54" si="77">P50-P51</f>
        <v>7784.1799999999994</v>
      </c>
      <c r="Q54" s="62">
        <f t="shared" si="77"/>
        <v>6217.8850000000002</v>
      </c>
      <c r="R54" s="62">
        <f t="shared" si="77"/>
        <v>14002.065000000001</v>
      </c>
      <c r="T54" s="58"/>
      <c r="U54" s="58"/>
    </row>
    <row r="55" spans="1:22" s="31" customFormat="1" ht="18.75" customHeight="1" x14ac:dyDescent="0.2">
      <c r="A55" s="34" t="s">
        <v>65</v>
      </c>
      <c r="B55" s="37" t="s">
        <v>66</v>
      </c>
      <c r="C55" s="46" t="s">
        <v>51</v>
      </c>
      <c r="D55" s="61">
        <f t="shared" ref="D55:F55" si="78">D56+D57+D58</f>
        <v>2396.5010000000002</v>
      </c>
      <c r="E55" s="61">
        <f t="shared" si="78"/>
        <v>2099.2849999999999</v>
      </c>
      <c r="F55" s="61">
        <f t="shared" si="78"/>
        <v>4495.7860000000001</v>
      </c>
      <c r="G55" s="61">
        <f t="shared" ref="G55:I55" si="79">G56+G57+G58</f>
        <v>2406.9029999999998</v>
      </c>
      <c r="H55" s="61">
        <f t="shared" si="79"/>
        <v>2096.931</v>
      </c>
      <c r="I55" s="61">
        <f t="shared" si="79"/>
        <v>4503.8339999999998</v>
      </c>
      <c r="J55" s="61">
        <f t="shared" ref="J55:L55" si="80">J56+J57+J58</f>
        <v>3937.683</v>
      </c>
      <c r="K55" s="61">
        <f t="shared" si="80"/>
        <v>3193.1229999999996</v>
      </c>
      <c r="L55" s="61">
        <f t="shared" si="80"/>
        <v>7130.8060000000005</v>
      </c>
      <c r="M55" s="61">
        <f t="shared" ref="M55:O55" si="81">M56+M57+M58</f>
        <v>4693.0720000000001</v>
      </c>
      <c r="N55" s="61">
        <f t="shared" si="81"/>
        <v>3411.1379999999999</v>
      </c>
      <c r="O55" s="61">
        <f t="shared" si="81"/>
        <v>8104.2100000000009</v>
      </c>
      <c r="P55" s="61">
        <f t="shared" ref="P55:R55" si="82">P56+P57+P58</f>
        <v>4693.0720000000001</v>
      </c>
      <c r="Q55" s="61">
        <f t="shared" si="82"/>
        <v>3411.1379999999999</v>
      </c>
      <c r="R55" s="61">
        <f t="shared" si="82"/>
        <v>8104.2100000000009</v>
      </c>
      <c r="T55" s="57"/>
      <c r="U55" s="57"/>
    </row>
    <row r="56" spans="1:22" s="31" customFormat="1" ht="18" customHeight="1" x14ac:dyDescent="0.2">
      <c r="A56" s="34" t="s">
        <v>67</v>
      </c>
      <c r="B56" s="35" t="s">
        <v>68</v>
      </c>
      <c r="C56" s="46" t="s">
        <v>51</v>
      </c>
      <c r="D56" s="61">
        <v>1823.4470000000001</v>
      </c>
      <c r="E56" s="61">
        <v>1439.7150000000001</v>
      </c>
      <c r="F56" s="61">
        <f>D56+E56</f>
        <v>3263.1620000000003</v>
      </c>
      <c r="G56" s="61">
        <v>1823.4470000000001</v>
      </c>
      <c r="H56" s="61">
        <v>1439.7150000000001</v>
      </c>
      <c r="I56" s="61">
        <f>G56+H56</f>
        <v>3263.1620000000003</v>
      </c>
      <c r="J56" s="61">
        <v>1343.3720000000001</v>
      </c>
      <c r="K56" s="61">
        <v>1265.3399999999999</v>
      </c>
      <c r="L56" s="61">
        <f>J56+K56</f>
        <v>2608.712</v>
      </c>
      <c r="M56" s="102">
        <v>1376.7570000000001</v>
      </c>
      <c r="N56" s="102">
        <v>1260.79</v>
      </c>
      <c r="O56" s="61">
        <f>M56+N56</f>
        <v>2637.547</v>
      </c>
      <c r="P56" s="61">
        <f t="shared" ref="P56:P58" si="83">M56</f>
        <v>1376.7570000000001</v>
      </c>
      <c r="Q56" s="61">
        <f t="shared" ref="Q56:Q58" si="84">N56</f>
        <v>1260.79</v>
      </c>
      <c r="R56" s="61">
        <f>P56+Q56</f>
        <v>2637.547</v>
      </c>
      <c r="T56" s="57"/>
      <c r="U56" s="57"/>
      <c r="V56" s="57"/>
    </row>
    <row r="57" spans="1:22" s="31" customFormat="1" ht="15" x14ac:dyDescent="0.2">
      <c r="A57" s="34" t="s">
        <v>69</v>
      </c>
      <c r="B57" s="35" t="s">
        <v>70</v>
      </c>
      <c r="C57" s="46" t="s">
        <v>51</v>
      </c>
      <c r="D57" s="61">
        <v>515.88400000000013</v>
      </c>
      <c r="E57" s="61">
        <v>481.11599999999993</v>
      </c>
      <c r="F57" s="61">
        <f>D57+E57</f>
        <v>997</v>
      </c>
      <c r="G57" s="61">
        <v>515.88400000000013</v>
      </c>
      <c r="H57" s="61">
        <v>481.11599999999993</v>
      </c>
      <c r="I57" s="61">
        <f>G57+H57</f>
        <v>997</v>
      </c>
      <c r="J57" s="61">
        <v>2485.3910000000005</v>
      </c>
      <c r="K57" s="61">
        <v>1822.144</v>
      </c>
      <c r="L57" s="61">
        <f>J57+K57</f>
        <v>4307.5350000000008</v>
      </c>
      <c r="M57" s="102">
        <v>3207.06</v>
      </c>
      <c r="N57" s="102">
        <v>2040.4780000000001</v>
      </c>
      <c r="O57" s="61">
        <f>M57+N57</f>
        <v>5247.5380000000005</v>
      </c>
      <c r="P57" s="61">
        <f t="shared" si="83"/>
        <v>3207.06</v>
      </c>
      <c r="Q57" s="61">
        <f t="shared" si="84"/>
        <v>2040.4780000000001</v>
      </c>
      <c r="R57" s="61">
        <f>P57+Q57</f>
        <v>5247.5380000000005</v>
      </c>
      <c r="T57" s="57"/>
      <c r="U57" s="57"/>
      <c r="V57" s="57"/>
    </row>
    <row r="58" spans="1:22" s="31" customFormat="1" ht="15" x14ac:dyDescent="0.2">
      <c r="A58" s="34" t="s">
        <v>71</v>
      </c>
      <c r="B58" s="35" t="s">
        <v>72</v>
      </c>
      <c r="C58" s="46" t="s">
        <v>51</v>
      </c>
      <c r="D58" s="61">
        <v>57.17</v>
      </c>
      <c r="E58" s="61">
        <v>178.45399999999978</v>
      </c>
      <c r="F58" s="61">
        <f>D58+E58</f>
        <v>235.6239999999998</v>
      </c>
      <c r="G58" s="61">
        <v>67.571999999999662</v>
      </c>
      <c r="H58" s="61">
        <v>176.09999999999991</v>
      </c>
      <c r="I58" s="61">
        <f>G58+H58</f>
        <v>243.67199999999957</v>
      </c>
      <c r="J58" s="61">
        <v>108.91999999999939</v>
      </c>
      <c r="K58" s="61">
        <v>105.63899999999967</v>
      </c>
      <c r="L58" s="61">
        <f>J58+K58</f>
        <v>214.55899999999906</v>
      </c>
      <c r="M58" s="102">
        <v>109.25500000000011</v>
      </c>
      <c r="N58" s="102">
        <v>109.86999999999989</v>
      </c>
      <c r="O58" s="61">
        <f>M58+N58</f>
        <v>219.125</v>
      </c>
      <c r="P58" s="61">
        <f t="shared" si="83"/>
        <v>109.25500000000011</v>
      </c>
      <c r="Q58" s="61">
        <f t="shared" si="84"/>
        <v>109.86999999999989</v>
      </c>
      <c r="R58" s="61">
        <f>P58+Q58</f>
        <v>219.125</v>
      </c>
      <c r="T58" s="57"/>
      <c r="U58" s="57"/>
      <c r="V58" s="57"/>
    </row>
    <row r="59" spans="1:22" s="31" customFormat="1" ht="14.25" x14ac:dyDescent="0.2">
      <c r="A59" s="32" t="s">
        <v>73</v>
      </c>
      <c r="B59" s="33" t="s">
        <v>74</v>
      </c>
      <c r="C59" s="46" t="s">
        <v>51</v>
      </c>
      <c r="D59" s="62">
        <f t="shared" ref="D59:F59" si="85">D54-D55</f>
        <v>3761.4009999999998</v>
      </c>
      <c r="E59" s="62">
        <f t="shared" si="85"/>
        <v>3132.8040000000001</v>
      </c>
      <c r="F59" s="62">
        <f t="shared" si="85"/>
        <v>6894.2049999999999</v>
      </c>
      <c r="G59" s="62">
        <f t="shared" ref="G59:I59" si="86">G54-G55</f>
        <v>3761.4009999999994</v>
      </c>
      <c r="H59" s="62">
        <f t="shared" si="86"/>
        <v>3132.8040000000005</v>
      </c>
      <c r="I59" s="62">
        <f t="shared" si="86"/>
        <v>6894.204999999999</v>
      </c>
      <c r="J59" s="62">
        <f t="shared" ref="J59:L59" si="87">J54-J55</f>
        <v>2974.6280000000006</v>
      </c>
      <c r="K59" s="62">
        <f t="shared" si="87"/>
        <v>2632.8420000000006</v>
      </c>
      <c r="L59" s="62">
        <f t="shared" si="87"/>
        <v>5607.4699999999975</v>
      </c>
      <c r="M59" s="62">
        <f t="shared" ref="M59:O59" si="88">M54-M55</f>
        <v>3091.1079999999993</v>
      </c>
      <c r="N59" s="62">
        <f t="shared" si="88"/>
        <v>2806.7470000000003</v>
      </c>
      <c r="O59" s="62">
        <f t="shared" si="88"/>
        <v>5897.8549999999996</v>
      </c>
      <c r="P59" s="62">
        <f t="shared" ref="P59:R59" si="89">P54-P55</f>
        <v>3091.1079999999993</v>
      </c>
      <c r="Q59" s="62">
        <f t="shared" si="89"/>
        <v>2806.7470000000003</v>
      </c>
      <c r="R59" s="62">
        <f t="shared" si="89"/>
        <v>5897.8549999999996</v>
      </c>
    </row>
    <row r="60" spans="1:22" s="31" customFormat="1" ht="15" x14ac:dyDescent="0.2">
      <c r="A60" s="32"/>
      <c r="B60" s="43" t="s">
        <v>75</v>
      </c>
      <c r="C60" s="46"/>
      <c r="D60" s="61">
        <f t="shared" ref="D60:F60" si="90">D61+D68+D71</f>
        <v>3761.4010000000003</v>
      </c>
      <c r="E60" s="61">
        <f t="shared" si="90"/>
        <v>3132.8039999999996</v>
      </c>
      <c r="F60" s="61">
        <f t="shared" si="90"/>
        <v>6894.2049999999999</v>
      </c>
      <c r="G60" s="61">
        <f t="shared" ref="G60:I60" si="91">G61+G68+G71</f>
        <v>3761.4010000000003</v>
      </c>
      <c r="H60" s="61">
        <f t="shared" si="91"/>
        <v>3132.8039999999996</v>
      </c>
      <c r="I60" s="61">
        <f t="shared" si="91"/>
        <v>6894.2049999999999</v>
      </c>
      <c r="J60" s="61">
        <f t="shared" ref="J60:L60" si="92">J61+J68+J71</f>
        <v>2974.6279999999997</v>
      </c>
      <c r="K60" s="61">
        <f t="shared" si="92"/>
        <v>2632.8420000000006</v>
      </c>
      <c r="L60" s="61">
        <f t="shared" si="92"/>
        <v>5607.47</v>
      </c>
      <c r="M60" s="61">
        <f t="shared" ref="M60:O60" si="93">M61+M68+M71</f>
        <v>3091.1080000000002</v>
      </c>
      <c r="N60" s="61">
        <f t="shared" si="93"/>
        <v>2806.7469999999998</v>
      </c>
      <c r="O60" s="61">
        <f t="shared" si="93"/>
        <v>5897.8550000000005</v>
      </c>
      <c r="P60" s="61">
        <f t="shared" ref="P60:R60" si="94">P61+P68+P71</f>
        <v>3091.1080000000002</v>
      </c>
      <c r="Q60" s="61">
        <f t="shared" si="94"/>
        <v>2806.7469999999998</v>
      </c>
      <c r="R60" s="61">
        <f t="shared" si="94"/>
        <v>5897.8550000000005</v>
      </c>
    </row>
    <row r="61" spans="1:22" s="39" customFormat="1" ht="14.25" x14ac:dyDescent="0.2">
      <c r="A61" s="32" t="s">
        <v>76</v>
      </c>
      <c r="B61" s="33" t="s">
        <v>77</v>
      </c>
      <c r="C61" s="38" t="s">
        <v>51</v>
      </c>
      <c r="D61" s="62">
        <f t="shared" ref="D61:F61" si="95">D62+D65</f>
        <v>3391.027</v>
      </c>
      <c r="E61" s="62">
        <f t="shared" si="95"/>
        <v>2747.1899999999996</v>
      </c>
      <c r="F61" s="62">
        <f t="shared" si="95"/>
        <v>6138.2169999999996</v>
      </c>
      <c r="G61" s="62">
        <f t="shared" ref="G61:I61" si="96">G62+G65</f>
        <v>3391.027</v>
      </c>
      <c r="H61" s="62">
        <f t="shared" si="96"/>
        <v>2747.1899999999996</v>
      </c>
      <c r="I61" s="62">
        <f t="shared" si="96"/>
        <v>6138.2169999999996</v>
      </c>
      <c r="J61" s="62">
        <f t="shared" ref="J61:L61" si="97">J62+J65</f>
        <v>2613.37</v>
      </c>
      <c r="K61" s="62">
        <f t="shared" si="97"/>
        <v>2282.4260000000004</v>
      </c>
      <c r="L61" s="62">
        <f t="shared" si="97"/>
        <v>4895.7960000000003</v>
      </c>
      <c r="M61" s="62">
        <f t="shared" ref="M61:O61" si="98">M62+M65</f>
        <v>2676.5750000000003</v>
      </c>
      <c r="N61" s="62">
        <f t="shared" si="98"/>
        <v>2431.7280000000001</v>
      </c>
      <c r="O61" s="62">
        <f t="shared" si="98"/>
        <v>5108.3030000000008</v>
      </c>
      <c r="P61" s="62">
        <f t="shared" ref="P61:R61" si="99">P62+P65</f>
        <v>2676.5750000000003</v>
      </c>
      <c r="Q61" s="62">
        <f t="shared" si="99"/>
        <v>2431.7280000000001</v>
      </c>
      <c r="R61" s="62">
        <f t="shared" si="99"/>
        <v>5108.3030000000008</v>
      </c>
      <c r="T61" s="57"/>
      <c r="U61" s="57"/>
      <c r="V61" s="31"/>
    </row>
    <row r="62" spans="1:22" s="31" customFormat="1" ht="15.75" customHeight="1" x14ac:dyDescent="0.2">
      <c r="A62" s="34"/>
      <c r="B62" s="35" t="s">
        <v>78</v>
      </c>
      <c r="C62" s="46" t="s">
        <v>51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22" s="31" customFormat="1" ht="15" x14ac:dyDescent="0.2">
      <c r="A63" s="34"/>
      <c r="B63" s="36" t="s">
        <v>79</v>
      </c>
      <c r="C63" s="46" t="s">
        <v>51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22" s="31" customFormat="1" ht="15" x14ac:dyDescent="0.2">
      <c r="A64" s="34"/>
      <c r="B64" s="36" t="s">
        <v>80</v>
      </c>
      <c r="C64" s="46" t="s">
        <v>51</v>
      </c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U64" s="57"/>
    </row>
    <row r="65" spans="1:22" s="31" customFormat="1" ht="15" x14ac:dyDescent="0.2">
      <c r="A65" s="34" t="s">
        <v>81</v>
      </c>
      <c r="B65" s="35" t="s">
        <v>82</v>
      </c>
      <c r="C65" s="46" t="s">
        <v>51</v>
      </c>
      <c r="D65" s="61">
        <f t="shared" ref="D65:F65" si="100">D66+D67</f>
        <v>3391.027</v>
      </c>
      <c r="E65" s="61">
        <f t="shared" si="100"/>
        <v>2747.1899999999996</v>
      </c>
      <c r="F65" s="61">
        <f t="shared" si="100"/>
        <v>6138.2169999999996</v>
      </c>
      <c r="G65" s="61">
        <f t="shared" ref="G65:I65" si="101">G66+G67</f>
        <v>3391.027</v>
      </c>
      <c r="H65" s="61">
        <f t="shared" si="101"/>
        <v>2747.1899999999996</v>
      </c>
      <c r="I65" s="61">
        <f t="shared" si="101"/>
        <v>6138.2169999999996</v>
      </c>
      <c r="J65" s="61">
        <f t="shared" ref="J65:L65" si="102">J66+J67</f>
        <v>2613.37</v>
      </c>
      <c r="K65" s="61">
        <f t="shared" si="102"/>
        <v>2282.4260000000004</v>
      </c>
      <c r="L65" s="61">
        <f t="shared" si="102"/>
        <v>4895.7960000000003</v>
      </c>
      <c r="M65" s="61">
        <f t="shared" ref="M65:O65" si="103">M66+M67</f>
        <v>2676.5750000000003</v>
      </c>
      <c r="N65" s="61">
        <f t="shared" si="103"/>
        <v>2431.7280000000001</v>
      </c>
      <c r="O65" s="61">
        <f t="shared" si="103"/>
        <v>5108.3030000000008</v>
      </c>
      <c r="P65" s="61">
        <f t="shared" ref="P65:R65" si="104">P66+P67</f>
        <v>2676.5750000000003</v>
      </c>
      <c r="Q65" s="61">
        <f t="shared" si="104"/>
        <v>2431.7280000000001</v>
      </c>
      <c r="R65" s="61">
        <f t="shared" si="104"/>
        <v>5108.3030000000008</v>
      </c>
      <c r="U65" s="57"/>
    </row>
    <row r="66" spans="1:22" s="31" customFormat="1" ht="15" x14ac:dyDescent="0.2">
      <c r="A66" s="34"/>
      <c r="B66" s="36" t="s">
        <v>79</v>
      </c>
      <c r="C66" s="46" t="s">
        <v>51</v>
      </c>
      <c r="D66" s="61">
        <v>1471.883</v>
      </c>
      <c r="E66" s="61">
        <v>1376.0449999999996</v>
      </c>
      <c r="F66" s="61">
        <f>D66+E66</f>
        <v>2847.9279999999999</v>
      </c>
      <c r="G66" s="61">
        <v>1471.883</v>
      </c>
      <c r="H66" s="61">
        <v>1376.0449999999996</v>
      </c>
      <c r="I66" s="61">
        <f>G66+H66</f>
        <v>2847.9279999999999</v>
      </c>
      <c r="J66" s="61">
        <v>1737.152</v>
      </c>
      <c r="K66" s="61">
        <v>1579.7180000000003</v>
      </c>
      <c r="L66" s="61">
        <f>J66+K66</f>
        <v>3316.8700000000003</v>
      </c>
      <c r="M66" s="61">
        <v>1670.0780000000002</v>
      </c>
      <c r="N66" s="61">
        <v>1436.9290000000001</v>
      </c>
      <c r="O66" s="61">
        <f>M66+N66</f>
        <v>3107.0070000000005</v>
      </c>
      <c r="P66" s="61">
        <f t="shared" ref="P66:P67" si="105">M66</f>
        <v>1670.0780000000002</v>
      </c>
      <c r="Q66" s="61">
        <f t="shared" ref="Q66:Q67" si="106">N66</f>
        <v>1436.9290000000001</v>
      </c>
      <c r="R66" s="61">
        <f>P66+Q66</f>
        <v>3107.0070000000005</v>
      </c>
    </row>
    <row r="67" spans="1:22" s="31" customFormat="1" ht="15" x14ac:dyDescent="0.2">
      <c r="A67" s="34"/>
      <c r="B67" s="36" t="s">
        <v>80</v>
      </c>
      <c r="C67" s="46" t="s">
        <v>51</v>
      </c>
      <c r="D67" s="61">
        <v>1919.1439999999998</v>
      </c>
      <c r="E67" s="61">
        <v>1371.145</v>
      </c>
      <c r="F67" s="61">
        <f>D67+E67</f>
        <v>3290.2889999999998</v>
      </c>
      <c r="G67" s="61">
        <v>1919.1439999999998</v>
      </c>
      <c r="H67" s="61">
        <v>1371.145</v>
      </c>
      <c r="I67" s="61">
        <f>G67+H67</f>
        <v>3290.2889999999998</v>
      </c>
      <c r="J67" s="61">
        <v>876.21800000000007</v>
      </c>
      <c r="K67" s="61">
        <v>702.70800000000008</v>
      </c>
      <c r="L67" s="61">
        <f>J67+K67</f>
        <v>1578.9260000000002</v>
      </c>
      <c r="M67" s="61">
        <v>1006.4970000000001</v>
      </c>
      <c r="N67" s="61">
        <v>994.79900000000009</v>
      </c>
      <c r="O67" s="61">
        <f>M67+N67</f>
        <v>2001.2960000000003</v>
      </c>
      <c r="P67" s="61">
        <f t="shared" si="105"/>
        <v>1006.4970000000001</v>
      </c>
      <c r="Q67" s="61">
        <f t="shared" si="106"/>
        <v>994.79900000000009</v>
      </c>
      <c r="R67" s="61">
        <f>P67+Q67</f>
        <v>2001.2960000000003</v>
      </c>
    </row>
    <row r="68" spans="1:22" s="39" customFormat="1" ht="14.25" x14ac:dyDescent="0.2">
      <c r="A68" s="32" t="s">
        <v>83</v>
      </c>
      <c r="B68" s="40" t="s">
        <v>84</v>
      </c>
      <c r="C68" s="38" t="s">
        <v>51</v>
      </c>
      <c r="D68" s="62">
        <f t="shared" ref="D68:F68" si="107">D69+D70</f>
        <v>355.26599999999996</v>
      </c>
      <c r="E68" s="62">
        <f t="shared" si="107"/>
        <v>371.94599999999991</v>
      </c>
      <c r="F68" s="62">
        <f t="shared" si="107"/>
        <v>727.21199999999999</v>
      </c>
      <c r="G68" s="62">
        <f t="shared" ref="G68:I68" si="108">G69+G70</f>
        <v>355.26599999999996</v>
      </c>
      <c r="H68" s="62">
        <f t="shared" si="108"/>
        <v>371.94599999999991</v>
      </c>
      <c r="I68" s="62">
        <f t="shared" si="108"/>
        <v>727.21199999999999</v>
      </c>
      <c r="J68" s="62">
        <f t="shared" ref="J68:L68" si="109">J69+J70</f>
        <v>345.45199999999994</v>
      </c>
      <c r="K68" s="62">
        <f t="shared" si="109"/>
        <v>334.73100000000005</v>
      </c>
      <c r="L68" s="62">
        <f t="shared" si="109"/>
        <v>680.18299999999999</v>
      </c>
      <c r="M68" s="62">
        <f t="shared" ref="M68:O68" si="110">M69+M70</f>
        <v>398.87099999999998</v>
      </c>
      <c r="N68" s="62">
        <f t="shared" si="110"/>
        <v>349.88599999999997</v>
      </c>
      <c r="O68" s="62">
        <f t="shared" si="110"/>
        <v>748.75699999999995</v>
      </c>
      <c r="P68" s="62">
        <f t="shared" ref="P68:R68" si="111">P69+P70</f>
        <v>398.87099999999998</v>
      </c>
      <c r="Q68" s="62">
        <f t="shared" si="111"/>
        <v>349.88599999999997</v>
      </c>
      <c r="R68" s="62">
        <f t="shared" si="111"/>
        <v>748.75699999999995</v>
      </c>
      <c r="T68" s="31"/>
      <c r="U68" s="57"/>
      <c r="V68" s="31"/>
    </row>
    <row r="69" spans="1:22" s="31" customFormat="1" ht="15" x14ac:dyDescent="0.2">
      <c r="A69" s="34"/>
      <c r="B69" s="36" t="s">
        <v>79</v>
      </c>
      <c r="C69" s="46" t="s">
        <v>51</v>
      </c>
      <c r="D69" s="61">
        <v>336.06</v>
      </c>
      <c r="E69" s="61">
        <v>363.01699999999994</v>
      </c>
      <c r="F69" s="61">
        <f>D69+E69</f>
        <v>699.077</v>
      </c>
      <c r="G69" s="61">
        <v>336.06</v>
      </c>
      <c r="H69" s="61">
        <v>363.01699999999994</v>
      </c>
      <c r="I69" s="61">
        <f>G69+H69</f>
        <v>699.077</v>
      </c>
      <c r="J69" s="61">
        <v>334.49899999999997</v>
      </c>
      <c r="K69" s="61">
        <v>323.28400000000005</v>
      </c>
      <c r="L69" s="61">
        <f>J69+K69</f>
        <v>657.78300000000002</v>
      </c>
      <c r="M69" s="61">
        <v>387.58699999999999</v>
      </c>
      <c r="N69" s="61">
        <v>338.33199999999999</v>
      </c>
      <c r="O69" s="61">
        <f>M69+N69</f>
        <v>725.91899999999998</v>
      </c>
      <c r="P69" s="61">
        <f t="shared" ref="P69:P70" si="112">M69</f>
        <v>387.58699999999999</v>
      </c>
      <c r="Q69" s="61">
        <f t="shared" ref="Q69:Q70" si="113">N69</f>
        <v>338.33199999999999</v>
      </c>
      <c r="R69" s="61">
        <f>P69+Q69</f>
        <v>725.91899999999998</v>
      </c>
    </row>
    <row r="70" spans="1:22" s="31" customFormat="1" ht="15" x14ac:dyDescent="0.2">
      <c r="A70" s="34"/>
      <c r="B70" s="41" t="s">
        <v>85</v>
      </c>
      <c r="C70" s="46" t="s">
        <v>51</v>
      </c>
      <c r="D70" s="61">
        <v>19.20599999999996</v>
      </c>
      <c r="E70" s="61">
        <v>8.9290000000000003</v>
      </c>
      <c r="F70" s="61">
        <f>D70+E70</f>
        <v>28.134999999999962</v>
      </c>
      <c r="G70" s="61">
        <v>19.20599999999996</v>
      </c>
      <c r="H70" s="61">
        <v>8.9290000000000003</v>
      </c>
      <c r="I70" s="61">
        <f>G70+H70</f>
        <v>28.134999999999962</v>
      </c>
      <c r="J70" s="61">
        <v>10.952999999999999</v>
      </c>
      <c r="K70" s="61">
        <v>11.447000000000001</v>
      </c>
      <c r="L70" s="61">
        <f>J70+K70</f>
        <v>22.4</v>
      </c>
      <c r="M70" s="61">
        <v>11.284000000000001</v>
      </c>
      <c r="N70" s="61">
        <v>11.554</v>
      </c>
      <c r="O70" s="61">
        <f>M70+N70</f>
        <v>22.838000000000001</v>
      </c>
      <c r="P70" s="61">
        <f t="shared" si="112"/>
        <v>11.284000000000001</v>
      </c>
      <c r="Q70" s="61">
        <f t="shared" si="113"/>
        <v>11.554</v>
      </c>
      <c r="R70" s="61">
        <f>P70+Q70</f>
        <v>22.838000000000001</v>
      </c>
      <c r="U70" s="57"/>
    </row>
    <row r="71" spans="1:22" s="39" customFormat="1" ht="14.25" x14ac:dyDescent="0.2">
      <c r="A71" s="32" t="s">
        <v>86</v>
      </c>
      <c r="B71" s="40" t="s">
        <v>0</v>
      </c>
      <c r="C71" s="38" t="s">
        <v>51</v>
      </c>
      <c r="D71" s="62">
        <f t="shared" ref="D71:F71" si="114">D72+D73</f>
        <v>15.108000000000001</v>
      </c>
      <c r="E71" s="62">
        <f t="shared" si="114"/>
        <v>13.668000000000001</v>
      </c>
      <c r="F71" s="62">
        <f t="shared" si="114"/>
        <v>28.776000000000003</v>
      </c>
      <c r="G71" s="62">
        <f t="shared" ref="G71:I71" si="115">G72+G73</f>
        <v>15.108000000000001</v>
      </c>
      <c r="H71" s="62">
        <f t="shared" si="115"/>
        <v>13.668000000000001</v>
      </c>
      <c r="I71" s="62">
        <f t="shared" si="115"/>
        <v>28.776000000000003</v>
      </c>
      <c r="J71" s="62">
        <f t="shared" ref="J71:L71" si="116">J72+J73</f>
        <v>15.806000000000001</v>
      </c>
      <c r="K71" s="62">
        <f t="shared" si="116"/>
        <v>15.684999999999999</v>
      </c>
      <c r="L71" s="62">
        <f t="shared" si="116"/>
        <v>31.491</v>
      </c>
      <c r="M71" s="62">
        <f t="shared" ref="M71:O71" si="117">M72+M73</f>
        <v>15.661999999999999</v>
      </c>
      <c r="N71" s="62">
        <f t="shared" si="117"/>
        <v>25.132999999999999</v>
      </c>
      <c r="O71" s="62">
        <f t="shared" si="117"/>
        <v>40.795000000000002</v>
      </c>
      <c r="P71" s="62">
        <f t="shared" ref="P71:R71" si="118">P72+P73</f>
        <v>15.661999999999999</v>
      </c>
      <c r="Q71" s="62">
        <f t="shared" si="118"/>
        <v>25.132999999999999</v>
      </c>
      <c r="R71" s="62">
        <f t="shared" si="118"/>
        <v>40.795000000000002</v>
      </c>
      <c r="T71" s="57"/>
      <c r="U71" s="57"/>
      <c r="V71" s="31"/>
    </row>
    <row r="72" spans="1:22" s="31" customFormat="1" ht="15" x14ac:dyDescent="0.2">
      <c r="A72" s="34"/>
      <c r="B72" s="36" t="s">
        <v>79</v>
      </c>
      <c r="C72" s="46" t="s">
        <v>51</v>
      </c>
      <c r="D72" s="61">
        <v>1.7669999999999999</v>
      </c>
      <c r="E72" s="61">
        <v>1.2060000000000002</v>
      </c>
      <c r="F72" s="61">
        <f>D72+E72</f>
        <v>2.9729999999999999</v>
      </c>
      <c r="G72" s="61">
        <v>1.7669999999999999</v>
      </c>
      <c r="H72" s="61">
        <v>1.2060000000000002</v>
      </c>
      <c r="I72" s="61">
        <f>G72+H72</f>
        <v>2.9729999999999999</v>
      </c>
      <c r="J72" s="61"/>
      <c r="K72" s="61"/>
      <c r="L72" s="61">
        <f>J72+K72</f>
        <v>0</v>
      </c>
      <c r="M72" s="61"/>
      <c r="N72" s="61"/>
      <c r="O72" s="61">
        <f>M72+N72</f>
        <v>0</v>
      </c>
      <c r="P72" s="61"/>
      <c r="Q72" s="61"/>
      <c r="R72" s="61">
        <f>P72+Q72</f>
        <v>0</v>
      </c>
    </row>
    <row r="73" spans="1:22" s="31" customFormat="1" ht="15" x14ac:dyDescent="0.2">
      <c r="A73" s="34"/>
      <c r="B73" s="36" t="s">
        <v>87</v>
      </c>
      <c r="C73" s="46" t="s">
        <v>51</v>
      </c>
      <c r="D73" s="59">
        <v>13.341000000000001</v>
      </c>
      <c r="E73" s="59">
        <v>12.462000000000002</v>
      </c>
      <c r="F73" s="59">
        <f>D73+E73</f>
        <v>25.803000000000004</v>
      </c>
      <c r="G73" s="59">
        <v>13.341000000000001</v>
      </c>
      <c r="H73" s="59">
        <v>12.462000000000002</v>
      </c>
      <c r="I73" s="61">
        <f>G73+H73</f>
        <v>25.803000000000004</v>
      </c>
      <c r="J73" s="59">
        <v>15.806000000000001</v>
      </c>
      <c r="K73" s="59">
        <v>15.684999999999999</v>
      </c>
      <c r="L73" s="59">
        <f>J73+K73</f>
        <v>31.491</v>
      </c>
      <c r="M73" s="59">
        <v>15.661999999999999</v>
      </c>
      <c r="N73" s="59">
        <v>25.132999999999999</v>
      </c>
      <c r="O73" s="59">
        <f>M73+N73</f>
        <v>40.795000000000002</v>
      </c>
      <c r="P73" s="61">
        <f>M73</f>
        <v>15.661999999999999</v>
      </c>
      <c r="Q73" s="61">
        <f>N73</f>
        <v>25.132999999999999</v>
      </c>
      <c r="R73" s="59">
        <f>P73+Q73</f>
        <v>40.795000000000002</v>
      </c>
    </row>
    <row r="75" spans="1:22" s="29" customFormat="1" ht="20.25" customHeight="1" x14ac:dyDescent="0.3">
      <c r="A75" s="151" t="s">
        <v>88</v>
      </c>
      <c r="B75" s="151"/>
      <c r="C75" s="151"/>
      <c r="D75" s="151"/>
      <c r="E75" s="151"/>
      <c r="F75" s="151"/>
      <c r="P75" s="164"/>
      <c r="Q75" s="164"/>
      <c r="R75" s="164"/>
    </row>
    <row r="76" spans="1:22" s="29" customFormat="1" ht="16.5" customHeight="1" x14ac:dyDescent="0.3">
      <c r="A76" s="152" t="s">
        <v>49</v>
      </c>
      <c r="B76" s="152" t="s">
        <v>22</v>
      </c>
      <c r="C76" s="152" t="s">
        <v>13</v>
      </c>
      <c r="D76" s="153" t="s">
        <v>92</v>
      </c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5"/>
    </row>
    <row r="77" spans="1:22" s="30" customFormat="1" ht="15.75" x14ac:dyDescent="0.25">
      <c r="A77" s="152"/>
      <c r="B77" s="152"/>
      <c r="C77" s="152"/>
      <c r="D77" s="156" t="s">
        <v>111</v>
      </c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8"/>
    </row>
    <row r="78" spans="1:22" s="30" customFormat="1" ht="19.5" customHeight="1" x14ac:dyDescent="0.2">
      <c r="A78" s="152"/>
      <c r="B78" s="152"/>
      <c r="C78" s="152"/>
      <c r="D78" s="159" t="s">
        <v>94</v>
      </c>
      <c r="E78" s="160"/>
      <c r="F78" s="161"/>
      <c r="G78" s="162" t="s">
        <v>95</v>
      </c>
      <c r="H78" s="162"/>
      <c r="I78" s="163"/>
      <c r="J78" s="162" t="s">
        <v>96</v>
      </c>
      <c r="K78" s="162"/>
      <c r="L78" s="163"/>
      <c r="M78" s="162" t="s">
        <v>97</v>
      </c>
      <c r="N78" s="162"/>
      <c r="O78" s="163"/>
      <c r="P78" s="162" t="s">
        <v>98</v>
      </c>
      <c r="Q78" s="162"/>
      <c r="R78" s="163"/>
    </row>
    <row r="79" spans="1:22" s="30" customFormat="1" ht="40.5" customHeight="1" x14ac:dyDescent="0.2">
      <c r="A79" s="152"/>
      <c r="B79" s="152"/>
      <c r="C79" s="152"/>
      <c r="D79" s="45" t="s">
        <v>90</v>
      </c>
      <c r="E79" s="45" t="s">
        <v>91</v>
      </c>
      <c r="F79" s="45" t="s">
        <v>89</v>
      </c>
      <c r="G79" s="98" t="s">
        <v>90</v>
      </c>
      <c r="H79" s="98" t="s">
        <v>91</v>
      </c>
      <c r="I79" s="98" t="s">
        <v>89</v>
      </c>
      <c r="J79" s="123" t="s">
        <v>90</v>
      </c>
      <c r="K79" s="123" t="s">
        <v>91</v>
      </c>
      <c r="L79" s="123" t="s">
        <v>89</v>
      </c>
      <c r="M79" s="45" t="s">
        <v>90</v>
      </c>
      <c r="N79" s="45" t="s">
        <v>91</v>
      </c>
      <c r="O79" s="45" t="s">
        <v>89</v>
      </c>
      <c r="P79" s="45" t="s">
        <v>90</v>
      </c>
      <c r="Q79" s="45" t="s">
        <v>91</v>
      </c>
      <c r="R79" s="45" t="s">
        <v>89</v>
      </c>
    </row>
    <row r="80" spans="1:22" s="30" customFormat="1" ht="19.5" customHeight="1" x14ac:dyDescent="0.2">
      <c r="A80" s="51"/>
      <c r="B80" s="51"/>
      <c r="C80" s="51"/>
      <c r="D80" s="165" t="s">
        <v>109</v>
      </c>
      <c r="E80" s="166"/>
      <c r="F80" s="167"/>
      <c r="G80" s="165" t="s">
        <v>109</v>
      </c>
      <c r="H80" s="166"/>
      <c r="I80" s="167"/>
      <c r="J80" s="165" t="s">
        <v>109</v>
      </c>
      <c r="K80" s="166"/>
      <c r="L80" s="167"/>
      <c r="M80" s="165" t="s">
        <v>109</v>
      </c>
      <c r="N80" s="166"/>
      <c r="O80" s="167"/>
      <c r="P80" s="165" t="s">
        <v>109</v>
      </c>
      <c r="Q80" s="166"/>
      <c r="R80" s="167"/>
    </row>
    <row r="81" spans="1:25" s="31" customFormat="1" ht="15" x14ac:dyDescent="0.2">
      <c r="A81" s="45">
        <v>1</v>
      </c>
      <c r="B81" s="45">
        <v>2</v>
      </c>
      <c r="C81" s="46">
        <v>3</v>
      </c>
      <c r="D81" s="45">
        <v>4</v>
      </c>
      <c r="E81" s="45">
        <v>5</v>
      </c>
      <c r="F81" s="45">
        <v>6</v>
      </c>
      <c r="G81" s="45">
        <v>7</v>
      </c>
      <c r="H81" s="45">
        <f>G81+1</f>
        <v>8</v>
      </c>
      <c r="I81" s="45">
        <f>H81+1</f>
        <v>9</v>
      </c>
      <c r="J81" s="45">
        <v>10</v>
      </c>
      <c r="K81" s="45">
        <f t="shared" ref="K81:R81" si="119">J81+1</f>
        <v>11</v>
      </c>
      <c r="L81" s="45">
        <f t="shared" si="119"/>
        <v>12</v>
      </c>
      <c r="M81" s="45">
        <f t="shared" si="119"/>
        <v>13</v>
      </c>
      <c r="N81" s="45">
        <f t="shared" si="119"/>
        <v>14</v>
      </c>
      <c r="O81" s="45">
        <f t="shared" si="119"/>
        <v>15</v>
      </c>
      <c r="P81" s="45">
        <f t="shared" si="119"/>
        <v>16</v>
      </c>
      <c r="Q81" s="45">
        <f t="shared" si="119"/>
        <v>17</v>
      </c>
      <c r="R81" s="45">
        <f t="shared" si="119"/>
        <v>18</v>
      </c>
    </row>
    <row r="82" spans="1:25" s="31" customFormat="1" ht="17.25" customHeight="1" x14ac:dyDescent="0.2">
      <c r="A82" s="32" t="s">
        <v>4</v>
      </c>
      <c r="B82" s="33" t="s">
        <v>50</v>
      </c>
      <c r="C82" s="46" t="s">
        <v>51</v>
      </c>
      <c r="D82" s="60">
        <f t="shared" ref="D82:F82" si="120">D83+D84</f>
        <v>29340.932000000001</v>
      </c>
      <c r="E82" s="60">
        <f t="shared" si="120"/>
        <v>23980.231</v>
      </c>
      <c r="F82" s="60">
        <f t="shared" si="120"/>
        <v>53321.163</v>
      </c>
      <c r="G82" s="60">
        <f t="shared" ref="G82:R82" si="121">G83+G84</f>
        <v>29974.980000000003</v>
      </c>
      <c r="H82" s="60">
        <f t="shared" si="121"/>
        <v>24061.17</v>
      </c>
      <c r="I82" s="60">
        <f t="shared" si="121"/>
        <v>54036.15</v>
      </c>
      <c r="J82" s="60">
        <f t="shared" si="121"/>
        <v>24052.506000000001</v>
      </c>
      <c r="K82" s="60">
        <f t="shared" si="121"/>
        <v>24961.785</v>
      </c>
      <c r="L82" s="60">
        <f t="shared" si="121"/>
        <v>49014.290999999997</v>
      </c>
      <c r="M82" s="60">
        <f t="shared" si="121"/>
        <v>27363.745999999999</v>
      </c>
      <c r="N82" s="60">
        <f t="shared" si="121"/>
        <v>24738.344999999998</v>
      </c>
      <c r="O82" s="60">
        <f t="shared" si="121"/>
        <v>52102.091</v>
      </c>
      <c r="P82" s="60">
        <f t="shared" si="121"/>
        <v>27363.745999999999</v>
      </c>
      <c r="Q82" s="60">
        <f t="shared" si="121"/>
        <v>24738.344999999998</v>
      </c>
      <c r="R82" s="60">
        <f t="shared" si="121"/>
        <v>52102.091</v>
      </c>
      <c r="T82" s="57"/>
      <c r="U82" s="57"/>
    </row>
    <row r="83" spans="1:25" s="31" customFormat="1" ht="15" x14ac:dyDescent="0.2">
      <c r="A83" s="34" t="s">
        <v>16</v>
      </c>
      <c r="B83" s="35" t="s">
        <v>52</v>
      </c>
      <c r="C83" s="46" t="s">
        <v>51</v>
      </c>
      <c r="D83" s="61">
        <v>29340.932000000001</v>
      </c>
      <c r="E83" s="61">
        <v>23980.231</v>
      </c>
      <c r="F83" s="61">
        <f>D83+E83</f>
        <v>53321.163</v>
      </c>
      <c r="G83" s="61">
        <v>29974.980000000003</v>
      </c>
      <c r="H83" s="61">
        <f>24061.172-0.002</f>
        <v>24061.17</v>
      </c>
      <c r="I83" s="61">
        <f t="shared" ref="I83:I84" si="122">G83+H83</f>
        <v>54036.15</v>
      </c>
      <c r="J83" s="61">
        <v>24052.506000000001</v>
      </c>
      <c r="K83" s="61">
        <v>24961.785</v>
      </c>
      <c r="L83" s="61">
        <f t="shared" ref="L83:L84" si="123">J83+K83</f>
        <v>49014.290999999997</v>
      </c>
      <c r="M83" s="61">
        <v>27363.745999999999</v>
      </c>
      <c r="N83" s="61">
        <v>24738.344999999998</v>
      </c>
      <c r="O83" s="61">
        <f t="shared" ref="O83:O84" si="124">M83+N83</f>
        <v>52102.091</v>
      </c>
      <c r="P83" s="61">
        <f>M83</f>
        <v>27363.745999999999</v>
      </c>
      <c r="Q83" s="61">
        <f>N83</f>
        <v>24738.344999999998</v>
      </c>
      <c r="R83" s="61">
        <f t="shared" ref="R83:R84" si="125">P83+Q83</f>
        <v>52102.091</v>
      </c>
    </row>
    <row r="84" spans="1:25" s="31" customFormat="1" ht="15" x14ac:dyDescent="0.2">
      <c r="A84" s="34" t="s">
        <v>17</v>
      </c>
      <c r="B84" s="36" t="s">
        <v>53</v>
      </c>
      <c r="C84" s="46" t="s">
        <v>51</v>
      </c>
      <c r="D84" s="61"/>
      <c r="E84" s="61"/>
      <c r="F84" s="61">
        <f>D84+E84</f>
        <v>0</v>
      </c>
      <c r="G84" s="61"/>
      <c r="H84" s="61"/>
      <c r="I84" s="61">
        <f t="shared" si="122"/>
        <v>0</v>
      </c>
      <c r="J84" s="61"/>
      <c r="K84" s="61"/>
      <c r="L84" s="61">
        <f t="shared" si="123"/>
        <v>0</v>
      </c>
      <c r="M84" s="61"/>
      <c r="N84" s="61"/>
      <c r="O84" s="61">
        <f t="shared" si="124"/>
        <v>0</v>
      </c>
      <c r="P84" s="61"/>
      <c r="Q84" s="61"/>
      <c r="R84" s="61">
        <f t="shared" si="125"/>
        <v>0</v>
      </c>
    </row>
    <row r="85" spans="1:25" s="31" customFormat="1" ht="15" x14ac:dyDescent="0.2">
      <c r="A85" s="32" t="s">
        <v>5</v>
      </c>
      <c r="B85" s="33" t="s">
        <v>54</v>
      </c>
      <c r="C85" s="46" t="s">
        <v>51</v>
      </c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spans="1:25" s="31" customFormat="1" ht="18.75" customHeight="1" x14ac:dyDescent="0.2">
      <c r="A86" s="34" t="s">
        <v>6</v>
      </c>
      <c r="B86" s="37" t="s">
        <v>55</v>
      </c>
      <c r="C86" s="46" t="s">
        <v>51</v>
      </c>
      <c r="D86" s="61">
        <v>7.944</v>
      </c>
      <c r="E86" s="61">
        <v>6.4519999999999991</v>
      </c>
      <c r="F86" s="61">
        <f>D86+E86</f>
        <v>14.395999999999999</v>
      </c>
      <c r="G86" s="61">
        <v>8.0919999999999987</v>
      </c>
      <c r="H86" s="61">
        <v>6.4969999999999999</v>
      </c>
      <c r="I86" s="61">
        <f t="shared" ref="I86" si="126">G86+H86</f>
        <v>14.588999999999999</v>
      </c>
      <c r="J86" s="61">
        <v>6.4099999999999993</v>
      </c>
      <c r="K86" s="61">
        <v>6.6530000000000005</v>
      </c>
      <c r="L86" s="61">
        <f t="shared" ref="L86" si="127">J86+K86</f>
        <v>13.062999999999999</v>
      </c>
      <c r="M86" s="61">
        <v>7.3890000000000002</v>
      </c>
      <c r="N86" s="61">
        <v>6.6779999999999999</v>
      </c>
      <c r="O86" s="61">
        <f t="shared" ref="O86" si="128">M86+N86</f>
        <v>14.067</v>
      </c>
      <c r="P86" s="61">
        <f>M86</f>
        <v>7.3890000000000002</v>
      </c>
      <c r="Q86" s="61">
        <f>N86</f>
        <v>6.6779999999999999</v>
      </c>
      <c r="R86" s="61">
        <f t="shared" ref="R86" si="129">P86+Q86</f>
        <v>14.067</v>
      </c>
      <c r="T86" s="57"/>
      <c r="U86" s="57"/>
    </row>
    <row r="87" spans="1:25" s="31" customFormat="1" ht="15" x14ac:dyDescent="0.2">
      <c r="A87" s="34" t="s">
        <v>7</v>
      </c>
      <c r="B87" s="37" t="s">
        <v>56</v>
      </c>
      <c r="C87" s="46" t="s">
        <v>51</v>
      </c>
      <c r="D87" s="61">
        <f t="shared" ref="D87:F87" si="130">D82+D85-D86</f>
        <v>29332.988000000001</v>
      </c>
      <c r="E87" s="61">
        <f t="shared" si="130"/>
        <v>23973.778999999999</v>
      </c>
      <c r="F87" s="61">
        <f t="shared" si="130"/>
        <v>53306.767</v>
      </c>
      <c r="G87" s="61">
        <f t="shared" ref="G87:R87" si="131">G82+G85-G86</f>
        <v>29966.888000000003</v>
      </c>
      <c r="H87" s="61">
        <f t="shared" si="131"/>
        <v>24054.672999999999</v>
      </c>
      <c r="I87" s="61">
        <f t="shared" si="131"/>
        <v>54021.561000000002</v>
      </c>
      <c r="J87" s="61">
        <f t="shared" si="131"/>
        <v>24046.096000000001</v>
      </c>
      <c r="K87" s="61">
        <f t="shared" si="131"/>
        <v>24955.132000000001</v>
      </c>
      <c r="L87" s="61">
        <f t="shared" si="131"/>
        <v>49001.227999999996</v>
      </c>
      <c r="M87" s="61">
        <f t="shared" si="131"/>
        <v>27356.357</v>
      </c>
      <c r="N87" s="61">
        <f t="shared" si="131"/>
        <v>24731.666999999998</v>
      </c>
      <c r="O87" s="61">
        <f t="shared" si="131"/>
        <v>52088.023999999998</v>
      </c>
      <c r="P87" s="61">
        <f t="shared" si="131"/>
        <v>27356.357</v>
      </c>
      <c r="Q87" s="61">
        <f t="shared" si="131"/>
        <v>24731.666999999998</v>
      </c>
      <c r="R87" s="61">
        <f t="shared" si="131"/>
        <v>52088.023999999998</v>
      </c>
    </row>
    <row r="88" spans="1:25" s="31" customFormat="1" ht="15" x14ac:dyDescent="0.2">
      <c r="A88" s="34" t="s">
        <v>57</v>
      </c>
      <c r="B88" s="37" t="s">
        <v>58</v>
      </c>
      <c r="C88" s="46" t="s">
        <v>51</v>
      </c>
      <c r="D88" s="61">
        <f t="shared" ref="D88:F88" si="132">D89+D90</f>
        <v>2941.7130000000002</v>
      </c>
      <c r="E88" s="61">
        <f t="shared" si="132"/>
        <v>2388.9639999999999</v>
      </c>
      <c r="F88" s="61">
        <f t="shared" si="132"/>
        <v>5330.6769999999997</v>
      </c>
      <c r="G88" s="61">
        <f t="shared" ref="G88:R88" si="133">G89+G90</f>
        <v>2996.6889999999999</v>
      </c>
      <c r="H88" s="61">
        <f t="shared" si="133"/>
        <v>2405.4670000000001</v>
      </c>
      <c r="I88" s="61">
        <f t="shared" si="133"/>
        <v>5402.1559999999999</v>
      </c>
      <c r="J88" s="61">
        <f t="shared" si="133"/>
        <v>2369.0929999999998</v>
      </c>
      <c r="K88" s="61">
        <f t="shared" si="133"/>
        <v>2525.299</v>
      </c>
      <c r="L88" s="61">
        <f t="shared" si="133"/>
        <v>4894.3919999999998</v>
      </c>
      <c r="M88" s="61">
        <f t="shared" si="133"/>
        <v>2735.636</v>
      </c>
      <c r="N88" s="61">
        <f t="shared" si="133"/>
        <v>2473.1660000000002</v>
      </c>
      <c r="O88" s="61">
        <f t="shared" si="133"/>
        <v>5208.8019999999997</v>
      </c>
      <c r="P88" s="61">
        <f t="shared" si="133"/>
        <v>2735.636</v>
      </c>
      <c r="Q88" s="61">
        <f t="shared" si="133"/>
        <v>2473.1660000000002</v>
      </c>
      <c r="R88" s="61">
        <f t="shared" si="133"/>
        <v>5208.8019999999997</v>
      </c>
      <c r="T88" s="57"/>
      <c r="U88" s="57"/>
    </row>
    <row r="89" spans="1:25" s="31" customFormat="1" ht="18" customHeight="1" x14ac:dyDescent="0.2">
      <c r="A89" s="34" t="s">
        <v>59</v>
      </c>
      <c r="B89" s="35" t="s">
        <v>60</v>
      </c>
      <c r="C89" s="46" t="s">
        <v>51</v>
      </c>
      <c r="D89" s="61">
        <v>2941.7130000000002</v>
      </c>
      <c r="E89" s="61">
        <v>2388.9639999999999</v>
      </c>
      <c r="F89" s="61">
        <f>D89+E89</f>
        <v>5330.6769999999997</v>
      </c>
      <c r="G89" s="61">
        <v>2996.6889999999999</v>
      </c>
      <c r="H89" s="61">
        <f>2405.469-0.002</f>
        <v>2405.4670000000001</v>
      </c>
      <c r="I89" s="61">
        <f t="shared" ref="I89:I90" si="134">G89+H89</f>
        <v>5402.1559999999999</v>
      </c>
      <c r="J89" s="61">
        <f>2401.797-32.704</f>
        <v>2369.0929999999998</v>
      </c>
      <c r="K89" s="61">
        <f>2492.595+32.704</f>
        <v>2525.299</v>
      </c>
      <c r="L89" s="61">
        <f t="shared" ref="L89:L90" si="135">J89+K89</f>
        <v>4894.3919999999998</v>
      </c>
      <c r="M89" s="61">
        <v>2735.636</v>
      </c>
      <c r="N89" s="61">
        <v>2473.1660000000002</v>
      </c>
      <c r="O89" s="61">
        <f t="shared" ref="O89:O90" si="136">M89+N89</f>
        <v>5208.8019999999997</v>
      </c>
      <c r="P89" s="61">
        <f>M89</f>
        <v>2735.636</v>
      </c>
      <c r="Q89" s="61">
        <f>N89</f>
        <v>2473.1660000000002</v>
      </c>
      <c r="R89" s="61">
        <f t="shared" ref="R89:R90" si="137">P89+Q89</f>
        <v>5208.8019999999997</v>
      </c>
      <c r="Y89" s="57"/>
    </row>
    <row r="90" spans="1:25" s="31" customFormat="1" ht="18" customHeight="1" x14ac:dyDescent="0.2">
      <c r="A90" s="34" t="s">
        <v>61</v>
      </c>
      <c r="B90" s="35" t="s">
        <v>62</v>
      </c>
      <c r="C90" s="46" t="s">
        <v>51</v>
      </c>
      <c r="D90" s="61"/>
      <c r="E90" s="61"/>
      <c r="F90" s="61">
        <f>D90+E90</f>
        <v>0</v>
      </c>
      <c r="G90" s="61"/>
      <c r="H90" s="61"/>
      <c r="I90" s="61">
        <f t="shared" si="134"/>
        <v>0</v>
      </c>
      <c r="J90" s="61"/>
      <c r="K90" s="61"/>
      <c r="L90" s="61">
        <f t="shared" si="135"/>
        <v>0</v>
      </c>
      <c r="M90" s="61"/>
      <c r="N90" s="61"/>
      <c r="O90" s="61">
        <f t="shared" si="136"/>
        <v>0</v>
      </c>
      <c r="P90" s="61"/>
      <c r="Q90" s="61"/>
      <c r="R90" s="61">
        <f t="shared" si="137"/>
        <v>0</v>
      </c>
    </row>
    <row r="91" spans="1:25" s="39" customFormat="1" ht="18" customHeight="1" x14ac:dyDescent="0.2">
      <c r="A91" s="32" t="s">
        <v>63</v>
      </c>
      <c r="B91" s="33" t="s">
        <v>64</v>
      </c>
      <c r="C91" s="38" t="s">
        <v>51</v>
      </c>
      <c r="D91" s="62">
        <f t="shared" ref="D91:F91" si="138">D87-D88</f>
        <v>26391.275000000001</v>
      </c>
      <c r="E91" s="62">
        <f t="shared" si="138"/>
        <v>21584.814999999999</v>
      </c>
      <c r="F91" s="62">
        <f t="shared" si="138"/>
        <v>47976.09</v>
      </c>
      <c r="G91" s="62">
        <f t="shared" ref="G91:R91" si="139">G87-G88</f>
        <v>26970.199000000004</v>
      </c>
      <c r="H91" s="62">
        <f t="shared" si="139"/>
        <v>21649.205999999998</v>
      </c>
      <c r="I91" s="62">
        <f t="shared" si="139"/>
        <v>48619.404999999999</v>
      </c>
      <c r="J91" s="62">
        <f t="shared" si="139"/>
        <v>21677.003000000001</v>
      </c>
      <c r="K91" s="62">
        <f t="shared" si="139"/>
        <v>22429.833000000002</v>
      </c>
      <c r="L91" s="62">
        <f t="shared" si="139"/>
        <v>44106.835999999996</v>
      </c>
      <c r="M91" s="62">
        <f t="shared" si="139"/>
        <v>24620.721000000001</v>
      </c>
      <c r="N91" s="62">
        <f t="shared" si="139"/>
        <v>22258.500999999997</v>
      </c>
      <c r="O91" s="62">
        <f t="shared" si="139"/>
        <v>46879.221999999994</v>
      </c>
      <c r="P91" s="62">
        <f t="shared" si="139"/>
        <v>24620.721000000001</v>
      </c>
      <c r="Q91" s="62">
        <f t="shared" si="139"/>
        <v>22258.500999999997</v>
      </c>
      <c r="R91" s="62">
        <f t="shared" si="139"/>
        <v>46879.221999999994</v>
      </c>
      <c r="Y91" s="58"/>
    </row>
    <row r="92" spans="1:25" s="31" customFormat="1" ht="18.75" customHeight="1" x14ac:dyDescent="0.2">
      <c r="A92" s="34" t="s">
        <v>65</v>
      </c>
      <c r="B92" s="37" t="s">
        <v>66</v>
      </c>
      <c r="C92" s="46" t="s">
        <v>51</v>
      </c>
      <c r="D92" s="61">
        <f t="shared" ref="D92:F92" si="140">D93+D94+D95</f>
        <v>2640.9369999999999</v>
      </c>
      <c r="E92" s="61">
        <f t="shared" si="140"/>
        <v>2416.4810000000002</v>
      </c>
      <c r="F92" s="61">
        <f t="shared" si="140"/>
        <v>5057.4179999999997</v>
      </c>
      <c r="G92" s="61">
        <f t="shared" ref="G92:R92" si="141">G93+G94+G95</f>
        <v>3135.7159999999999</v>
      </c>
      <c r="H92" s="61">
        <f t="shared" si="141"/>
        <v>2565.0169999999998</v>
      </c>
      <c r="I92" s="61">
        <f t="shared" si="141"/>
        <v>5700.7330000000002</v>
      </c>
      <c r="J92" s="61">
        <f t="shared" si="141"/>
        <v>3293.7450000000003</v>
      </c>
      <c r="K92" s="61">
        <f t="shared" si="141"/>
        <v>5999.9650000000001</v>
      </c>
      <c r="L92" s="61">
        <f t="shared" si="141"/>
        <v>9293.7100000000009</v>
      </c>
      <c r="M92" s="61">
        <f t="shared" si="141"/>
        <v>5685.5129999999999</v>
      </c>
      <c r="N92" s="61">
        <f t="shared" si="141"/>
        <v>5893.3850000000002</v>
      </c>
      <c r="O92" s="61">
        <f t="shared" si="141"/>
        <v>11578.898000000001</v>
      </c>
      <c r="P92" s="61">
        <f t="shared" si="141"/>
        <v>5685.5129999999999</v>
      </c>
      <c r="Q92" s="61">
        <f t="shared" si="141"/>
        <v>5893.3850000000002</v>
      </c>
      <c r="R92" s="61">
        <f t="shared" si="141"/>
        <v>11578.898000000001</v>
      </c>
      <c r="T92" s="57"/>
      <c r="U92" s="57"/>
    </row>
    <row r="93" spans="1:25" s="31" customFormat="1" ht="18" customHeight="1" x14ac:dyDescent="0.2">
      <c r="A93" s="34" t="s">
        <v>67</v>
      </c>
      <c r="B93" s="35" t="s">
        <v>68</v>
      </c>
      <c r="C93" s="46" t="s">
        <v>51</v>
      </c>
      <c r="D93" s="61"/>
      <c r="E93" s="61"/>
      <c r="F93" s="61">
        <f>D93+E93</f>
        <v>0</v>
      </c>
      <c r="G93" s="61"/>
      <c r="H93" s="61"/>
      <c r="I93" s="61">
        <f t="shared" ref="I93:I95" si="142">G93+H93</f>
        <v>0</v>
      </c>
      <c r="J93" s="61"/>
      <c r="K93" s="61"/>
      <c r="L93" s="61">
        <f t="shared" ref="L93:L95" si="143">J93+K93</f>
        <v>0</v>
      </c>
      <c r="M93" s="61"/>
      <c r="N93" s="61"/>
      <c r="O93" s="61">
        <f t="shared" ref="O93:O95" si="144">M93+N93</f>
        <v>0</v>
      </c>
      <c r="P93" s="61"/>
      <c r="Q93" s="61"/>
      <c r="R93" s="61">
        <f t="shared" ref="R93:R95" si="145">P93+Q93</f>
        <v>0</v>
      </c>
    </row>
    <row r="94" spans="1:25" s="31" customFormat="1" ht="15" x14ac:dyDescent="0.2">
      <c r="A94" s="34" t="s">
        <v>69</v>
      </c>
      <c r="B94" s="35" t="s">
        <v>70</v>
      </c>
      <c r="C94" s="46" t="s">
        <v>51</v>
      </c>
      <c r="D94" s="61"/>
      <c r="E94" s="61"/>
      <c r="F94" s="61">
        <f>D94+E94</f>
        <v>0</v>
      </c>
      <c r="G94" s="61"/>
      <c r="H94" s="61"/>
      <c r="I94" s="61">
        <f t="shared" si="142"/>
        <v>0</v>
      </c>
      <c r="J94" s="61"/>
      <c r="K94" s="61"/>
      <c r="L94" s="61">
        <f t="shared" si="143"/>
        <v>0</v>
      </c>
      <c r="M94" s="61"/>
      <c r="N94" s="61"/>
      <c r="O94" s="61">
        <f t="shared" si="144"/>
        <v>0</v>
      </c>
      <c r="P94" s="61"/>
      <c r="Q94" s="61"/>
      <c r="R94" s="61">
        <f t="shared" si="145"/>
        <v>0</v>
      </c>
    </row>
    <row r="95" spans="1:25" s="31" customFormat="1" ht="15" x14ac:dyDescent="0.2">
      <c r="A95" s="34" t="s">
        <v>71</v>
      </c>
      <c r="B95" s="35" t="s">
        <v>72</v>
      </c>
      <c r="C95" s="46" t="s">
        <v>51</v>
      </c>
      <c r="D95" s="61">
        <v>2640.9369999999999</v>
      </c>
      <c r="E95" s="61">
        <v>2416.4810000000002</v>
      </c>
      <c r="F95" s="61">
        <f>D95+E95</f>
        <v>5057.4179999999997</v>
      </c>
      <c r="G95" s="61">
        <v>3135.7159999999999</v>
      </c>
      <c r="H95" s="61">
        <v>2565.0169999999998</v>
      </c>
      <c r="I95" s="61">
        <f t="shared" si="142"/>
        <v>5700.7330000000002</v>
      </c>
      <c r="J95" s="61">
        <v>3293.7450000000003</v>
      </c>
      <c r="K95" s="61">
        <v>5999.9650000000001</v>
      </c>
      <c r="L95" s="61">
        <f t="shared" si="143"/>
        <v>9293.7100000000009</v>
      </c>
      <c r="M95" s="61">
        <v>5685.5129999999999</v>
      </c>
      <c r="N95" s="61">
        <v>5893.3850000000002</v>
      </c>
      <c r="O95" s="61">
        <f t="shared" si="144"/>
        <v>11578.898000000001</v>
      </c>
      <c r="P95" s="61">
        <f>M95</f>
        <v>5685.5129999999999</v>
      </c>
      <c r="Q95" s="61">
        <f>N95</f>
        <v>5893.3850000000002</v>
      </c>
      <c r="R95" s="61">
        <f t="shared" si="145"/>
        <v>11578.898000000001</v>
      </c>
    </row>
    <row r="96" spans="1:25" s="31" customFormat="1" ht="14.25" x14ac:dyDescent="0.2">
      <c r="A96" s="32" t="s">
        <v>73</v>
      </c>
      <c r="B96" s="33" t="s">
        <v>74</v>
      </c>
      <c r="C96" s="46" t="s">
        <v>51</v>
      </c>
      <c r="D96" s="62">
        <f t="shared" ref="D96:F96" si="146">D91-D92</f>
        <v>23750.338000000003</v>
      </c>
      <c r="E96" s="62">
        <f t="shared" si="146"/>
        <v>19168.333999999999</v>
      </c>
      <c r="F96" s="62">
        <f t="shared" si="146"/>
        <v>42918.671999999999</v>
      </c>
      <c r="G96" s="62">
        <f t="shared" ref="G96:R96" si="147">G91-G92</f>
        <v>23834.483000000004</v>
      </c>
      <c r="H96" s="62">
        <f t="shared" si="147"/>
        <v>19084.188999999998</v>
      </c>
      <c r="I96" s="62">
        <f t="shared" si="147"/>
        <v>42918.671999999999</v>
      </c>
      <c r="J96" s="62">
        <f t="shared" si="147"/>
        <v>18383.258000000002</v>
      </c>
      <c r="K96" s="62">
        <f t="shared" si="147"/>
        <v>16429.868000000002</v>
      </c>
      <c r="L96" s="62">
        <f t="shared" si="147"/>
        <v>34813.125999999997</v>
      </c>
      <c r="M96" s="62">
        <f t="shared" si="147"/>
        <v>18935.208000000002</v>
      </c>
      <c r="N96" s="62">
        <f t="shared" si="147"/>
        <v>16365.115999999996</v>
      </c>
      <c r="O96" s="62">
        <f t="shared" si="147"/>
        <v>35300.323999999993</v>
      </c>
      <c r="P96" s="62">
        <f t="shared" si="147"/>
        <v>18935.208000000002</v>
      </c>
      <c r="Q96" s="62">
        <f t="shared" si="147"/>
        <v>16365.115999999996</v>
      </c>
      <c r="R96" s="62">
        <f t="shared" si="147"/>
        <v>35300.323999999993</v>
      </c>
      <c r="T96" s="96"/>
      <c r="U96" s="96"/>
      <c r="V96" s="96"/>
    </row>
    <row r="97" spans="1:28" s="31" customFormat="1" ht="15" x14ac:dyDescent="0.2">
      <c r="A97" s="32"/>
      <c r="B97" s="43" t="s">
        <v>75</v>
      </c>
      <c r="C97" s="46"/>
      <c r="D97" s="61">
        <f t="shared" ref="D97:F97" si="148">D98+D105+D108</f>
        <v>23750.337999999996</v>
      </c>
      <c r="E97" s="61">
        <f t="shared" si="148"/>
        <v>19168.333999999999</v>
      </c>
      <c r="F97" s="61">
        <f t="shared" si="148"/>
        <v>42918.671999999999</v>
      </c>
      <c r="G97" s="61">
        <f t="shared" ref="G97:R97" si="149">G98+G105+G108</f>
        <v>23834.483</v>
      </c>
      <c r="H97" s="61">
        <f t="shared" si="149"/>
        <v>19084.188999999998</v>
      </c>
      <c r="I97" s="61">
        <f t="shared" si="149"/>
        <v>42918.671999999999</v>
      </c>
      <c r="J97" s="61">
        <f t="shared" si="149"/>
        <v>18383.258000000002</v>
      </c>
      <c r="K97" s="61">
        <f t="shared" si="149"/>
        <v>16429.867999999999</v>
      </c>
      <c r="L97" s="61">
        <f t="shared" si="149"/>
        <v>34813.125999999997</v>
      </c>
      <c r="M97" s="61">
        <f t="shared" si="149"/>
        <v>18935.207999999999</v>
      </c>
      <c r="N97" s="61">
        <f t="shared" si="149"/>
        <v>16365.116000000002</v>
      </c>
      <c r="O97" s="61">
        <f t="shared" si="149"/>
        <v>35300.324000000008</v>
      </c>
      <c r="P97" s="61">
        <f t="shared" si="149"/>
        <v>18935.207999999999</v>
      </c>
      <c r="Q97" s="61">
        <f t="shared" si="149"/>
        <v>16365.116000000002</v>
      </c>
      <c r="R97" s="61">
        <f t="shared" si="149"/>
        <v>35300.324000000008</v>
      </c>
    </row>
    <row r="98" spans="1:28" s="39" customFormat="1" ht="14.25" x14ac:dyDescent="0.2">
      <c r="A98" s="32" t="s">
        <v>76</v>
      </c>
      <c r="B98" s="33" t="s">
        <v>77</v>
      </c>
      <c r="C98" s="38" t="s">
        <v>51</v>
      </c>
      <c r="D98" s="62">
        <f t="shared" ref="D98:F98" si="150">D99+D102</f>
        <v>11372.865999999998</v>
      </c>
      <c r="E98" s="62">
        <f t="shared" si="150"/>
        <v>8538.9290000000001</v>
      </c>
      <c r="F98" s="62">
        <f t="shared" si="150"/>
        <v>19911.794999999998</v>
      </c>
      <c r="G98" s="62">
        <f t="shared" ref="G98:R98" si="151">G99+G102</f>
        <v>11372.865999999998</v>
      </c>
      <c r="H98" s="62">
        <f t="shared" si="151"/>
        <v>8538.9290000000001</v>
      </c>
      <c r="I98" s="62">
        <f t="shared" si="151"/>
        <v>19911.794999999998</v>
      </c>
      <c r="J98" s="62">
        <f t="shared" si="151"/>
        <v>9061.3649999999998</v>
      </c>
      <c r="K98" s="62">
        <f t="shared" si="151"/>
        <v>7480.1589999999997</v>
      </c>
      <c r="L98" s="62">
        <f t="shared" si="151"/>
        <v>16541.523999999998</v>
      </c>
      <c r="M98" s="62">
        <f t="shared" si="151"/>
        <v>9177.8339999999989</v>
      </c>
      <c r="N98" s="62">
        <f t="shared" si="151"/>
        <v>7625.7620000000006</v>
      </c>
      <c r="O98" s="62">
        <f t="shared" si="151"/>
        <v>16803.596000000001</v>
      </c>
      <c r="P98" s="62">
        <f t="shared" si="151"/>
        <v>9177.8339999999989</v>
      </c>
      <c r="Q98" s="62">
        <f t="shared" si="151"/>
        <v>7625.7620000000006</v>
      </c>
      <c r="R98" s="62">
        <f t="shared" si="151"/>
        <v>16803.596000000001</v>
      </c>
      <c r="T98" s="58"/>
      <c r="U98" s="58"/>
      <c r="V98" s="31"/>
      <c r="Z98" s="120"/>
      <c r="AA98" s="120"/>
      <c r="AB98" s="120"/>
    </row>
    <row r="99" spans="1:28" s="31" customFormat="1" ht="15.75" customHeight="1" x14ac:dyDescent="0.2">
      <c r="A99" s="34"/>
      <c r="B99" s="35" t="s">
        <v>78</v>
      </c>
      <c r="C99" s="46" t="s">
        <v>51</v>
      </c>
      <c r="D99" s="61">
        <f t="shared" ref="D99:F99" si="152">D100+D101</f>
        <v>0</v>
      </c>
      <c r="E99" s="61">
        <f t="shared" si="152"/>
        <v>0</v>
      </c>
      <c r="F99" s="61">
        <f t="shared" si="152"/>
        <v>0</v>
      </c>
      <c r="G99" s="61">
        <f t="shared" ref="G99:R99" si="153">G100+G101</f>
        <v>0</v>
      </c>
      <c r="H99" s="61">
        <f t="shared" si="153"/>
        <v>0</v>
      </c>
      <c r="I99" s="61">
        <f t="shared" si="153"/>
        <v>0</v>
      </c>
      <c r="J99" s="61">
        <f t="shared" si="153"/>
        <v>0</v>
      </c>
      <c r="K99" s="61">
        <f t="shared" si="153"/>
        <v>0</v>
      </c>
      <c r="L99" s="61">
        <f t="shared" si="153"/>
        <v>0</v>
      </c>
      <c r="M99" s="61">
        <f t="shared" si="153"/>
        <v>0</v>
      </c>
      <c r="N99" s="61">
        <f t="shared" si="153"/>
        <v>0</v>
      </c>
      <c r="O99" s="61">
        <f t="shared" si="153"/>
        <v>0</v>
      </c>
      <c r="P99" s="61">
        <f t="shared" si="153"/>
        <v>0</v>
      </c>
      <c r="Q99" s="61">
        <f t="shared" si="153"/>
        <v>0</v>
      </c>
      <c r="R99" s="61">
        <f t="shared" si="153"/>
        <v>0</v>
      </c>
    </row>
    <row r="100" spans="1:28" s="31" customFormat="1" ht="15" x14ac:dyDescent="0.2">
      <c r="A100" s="34"/>
      <c r="B100" s="36" t="s">
        <v>79</v>
      </c>
      <c r="C100" s="46" t="s">
        <v>51</v>
      </c>
      <c r="D100" s="61"/>
      <c r="E100" s="61"/>
      <c r="F100" s="61">
        <f>D100+E100</f>
        <v>0</v>
      </c>
      <c r="G100" s="61"/>
      <c r="H100" s="61"/>
      <c r="I100" s="61">
        <f t="shared" ref="I100:I101" si="154">G100+H100</f>
        <v>0</v>
      </c>
      <c r="J100" s="61"/>
      <c r="K100" s="61"/>
      <c r="L100" s="61">
        <f t="shared" ref="L100:L101" si="155">J100+K100</f>
        <v>0</v>
      </c>
      <c r="M100" s="61"/>
      <c r="N100" s="61"/>
      <c r="O100" s="61">
        <f t="shared" ref="O100:O101" si="156">M100+N100</f>
        <v>0</v>
      </c>
      <c r="P100" s="61"/>
      <c r="Q100" s="61"/>
      <c r="R100" s="61">
        <f t="shared" ref="R100:R101" si="157">P100+Q100</f>
        <v>0</v>
      </c>
    </row>
    <row r="101" spans="1:28" s="31" customFormat="1" ht="15" x14ac:dyDescent="0.2">
      <c r="A101" s="34"/>
      <c r="B101" s="36" t="s">
        <v>80</v>
      </c>
      <c r="C101" s="46" t="s">
        <v>51</v>
      </c>
      <c r="D101" s="61"/>
      <c r="E101" s="61"/>
      <c r="F101" s="61">
        <f>D101+E101</f>
        <v>0</v>
      </c>
      <c r="G101" s="61"/>
      <c r="H101" s="61"/>
      <c r="I101" s="61">
        <f t="shared" si="154"/>
        <v>0</v>
      </c>
      <c r="J101" s="61"/>
      <c r="K101" s="61"/>
      <c r="L101" s="61">
        <f t="shared" si="155"/>
        <v>0</v>
      </c>
      <c r="M101" s="61"/>
      <c r="N101" s="61"/>
      <c r="O101" s="61">
        <f t="shared" si="156"/>
        <v>0</v>
      </c>
      <c r="P101" s="61"/>
      <c r="Q101" s="61"/>
      <c r="R101" s="61">
        <f t="shared" si="157"/>
        <v>0</v>
      </c>
    </row>
    <row r="102" spans="1:28" s="31" customFormat="1" ht="15" x14ac:dyDescent="0.2">
      <c r="A102" s="34" t="s">
        <v>81</v>
      </c>
      <c r="B102" s="35" t="s">
        <v>82</v>
      </c>
      <c r="C102" s="46" t="s">
        <v>51</v>
      </c>
      <c r="D102" s="61">
        <f t="shared" ref="D102:F102" si="158">D103+D104</f>
        <v>11372.865999999998</v>
      </c>
      <c r="E102" s="61">
        <f t="shared" si="158"/>
        <v>8538.9290000000001</v>
      </c>
      <c r="F102" s="61">
        <f t="shared" si="158"/>
        <v>19911.794999999998</v>
      </c>
      <c r="G102" s="61">
        <f t="shared" ref="G102:R102" si="159">G103+G104</f>
        <v>11372.865999999998</v>
      </c>
      <c r="H102" s="61">
        <f t="shared" si="159"/>
        <v>8538.9290000000001</v>
      </c>
      <c r="I102" s="61">
        <f t="shared" si="159"/>
        <v>19911.794999999998</v>
      </c>
      <c r="J102" s="61">
        <f t="shared" si="159"/>
        <v>9061.3649999999998</v>
      </c>
      <c r="K102" s="61">
        <f t="shared" si="159"/>
        <v>7480.1589999999997</v>
      </c>
      <c r="L102" s="61">
        <f t="shared" si="159"/>
        <v>16541.523999999998</v>
      </c>
      <c r="M102" s="61">
        <f t="shared" si="159"/>
        <v>9177.8339999999989</v>
      </c>
      <c r="N102" s="61">
        <f t="shared" si="159"/>
        <v>7625.7620000000006</v>
      </c>
      <c r="O102" s="61">
        <f t="shared" si="159"/>
        <v>16803.596000000001</v>
      </c>
      <c r="P102" s="61">
        <f t="shared" si="159"/>
        <v>9177.8339999999989</v>
      </c>
      <c r="Q102" s="61">
        <f t="shared" si="159"/>
        <v>7625.7620000000006</v>
      </c>
      <c r="R102" s="61">
        <f t="shared" si="159"/>
        <v>16803.596000000001</v>
      </c>
    </row>
    <row r="103" spans="1:28" s="31" customFormat="1" ht="15" x14ac:dyDescent="0.2">
      <c r="A103" s="34"/>
      <c r="B103" s="36" t="s">
        <v>79</v>
      </c>
      <c r="C103" s="46" t="s">
        <v>51</v>
      </c>
      <c r="D103" s="61">
        <v>1168.326</v>
      </c>
      <c r="E103" s="61">
        <v>1133.393</v>
      </c>
      <c r="F103" s="61">
        <f>D103+E103</f>
        <v>2301.7190000000001</v>
      </c>
      <c r="G103" s="61">
        <v>1168.326</v>
      </c>
      <c r="H103" s="61">
        <v>1133.393</v>
      </c>
      <c r="I103" s="61">
        <f t="shared" ref="I103:I104" si="160">G103+H103</f>
        <v>2301.7190000000001</v>
      </c>
      <c r="J103" s="61">
        <v>1873.675</v>
      </c>
      <c r="K103" s="61">
        <v>1659.7619999999999</v>
      </c>
      <c r="L103" s="61">
        <f t="shared" ref="L103:L104" si="161">J103+K103</f>
        <v>3533.4369999999999</v>
      </c>
      <c r="M103" s="61">
        <v>1866.7999999999997</v>
      </c>
      <c r="N103" s="61">
        <v>1586.5810000000001</v>
      </c>
      <c r="O103" s="61">
        <f t="shared" ref="O103:O104" si="162">M103+N103</f>
        <v>3453.3809999999999</v>
      </c>
      <c r="P103" s="61">
        <f t="shared" ref="P103:P104" si="163">M103</f>
        <v>1866.7999999999997</v>
      </c>
      <c r="Q103" s="61">
        <f t="shared" ref="Q103:Q104" si="164">N103</f>
        <v>1586.5810000000001</v>
      </c>
      <c r="R103" s="61">
        <f t="shared" ref="R103:R104" si="165">P103+Q103</f>
        <v>3453.3809999999999</v>
      </c>
    </row>
    <row r="104" spans="1:28" s="31" customFormat="1" ht="15" x14ac:dyDescent="0.2">
      <c r="A104" s="34"/>
      <c r="B104" s="36" t="s">
        <v>80</v>
      </c>
      <c r="C104" s="46" t="s">
        <v>51</v>
      </c>
      <c r="D104" s="61">
        <v>10204.539999999999</v>
      </c>
      <c r="E104" s="61">
        <v>7405.5359999999991</v>
      </c>
      <c r="F104" s="61">
        <f>D104+E104</f>
        <v>17610.075999999997</v>
      </c>
      <c r="G104" s="61">
        <v>10204.539999999999</v>
      </c>
      <c r="H104" s="61">
        <v>7405.5359999999991</v>
      </c>
      <c r="I104" s="61">
        <f t="shared" si="160"/>
        <v>17610.075999999997</v>
      </c>
      <c r="J104" s="61">
        <v>7187.69</v>
      </c>
      <c r="K104" s="61">
        <v>5820.3969999999999</v>
      </c>
      <c r="L104" s="61">
        <f t="shared" si="161"/>
        <v>13008.087</v>
      </c>
      <c r="M104" s="61">
        <v>7311.0339999999997</v>
      </c>
      <c r="N104" s="61">
        <v>6039.1810000000005</v>
      </c>
      <c r="O104" s="61">
        <f t="shared" si="162"/>
        <v>13350.215</v>
      </c>
      <c r="P104" s="61">
        <f t="shared" si="163"/>
        <v>7311.0339999999997</v>
      </c>
      <c r="Q104" s="61">
        <f t="shared" si="164"/>
        <v>6039.1810000000005</v>
      </c>
      <c r="R104" s="61">
        <f t="shared" si="165"/>
        <v>13350.215</v>
      </c>
    </row>
    <row r="105" spans="1:28" s="39" customFormat="1" ht="14.25" x14ac:dyDescent="0.2">
      <c r="A105" s="32" t="s">
        <v>83</v>
      </c>
      <c r="B105" s="40" t="s">
        <v>84</v>
      </c>
      <c r="C105" s="38" t="s">
        <v>51</v>
      </c>
      <c r="D105" s="62">
        <f t="shared" ref="D105:F105" si="166">D106+D107</f>
        <v>712.03200000000004</v>
      </c>
      <c r="E105" s="62">
        <f t="shared" si="166"/>
        <v>705.85699999999986</v>
      </c>
      <c r="F105" s="62">
        <f t="shared" si="166"/>
        <v>1417.8889999999999</v>
      </c>
      <c r="G105" s="62">
        <f t="shared" ref="G105:R105" si="167">G106+G107</f>
        <v>796.17700000000002</v>
      </c>
      <c r="H105" s="62">
        <f t="shared" si="167"/>
        <v>621.71199999999999</v>
      </c>
      <c r="I105" s="62">
        <f t="shared" si="167"/>
        <v>1417.8890000000001</v>
      </c>
      <c r="J105" s="62">
        <f t="shared" si="167"/>
        <v>842.48</v>
      </c>
      <c r="K105" s="62">
        <f t="shared" si="167"/>
        <v>693.05899999999997</v>
      </c>
      <c r="L105" s="62">
        <f t="shared" si="167"/>
        <v>1535.539</v>
      </c>
      <c r="M105" s="62">
        <f t="shared" si="167"/>
        <v>787.95399999999995</v>
      </c>
      <c r="N105" s="62">
        <f t="shared" si="167"/>
        <v>668.93100000000004</v>
      </c>
      <c r="O105" s="62">
        <f t="shared" si="167"/>
        <v>1456.885</v>
      </c>
      <c r="P105" s="62">
        <f t="shared" si="167"/>
        <v>787.95399999999995</v>
      </c>
      <c r="Q105" s="62">
        <f t="shared" si="167"/>
        <v>668.93100000000004</v>
      </c>
      <c r="R105" s="62">
        <f t="shared" si="167"/>
        <v>1456.885</v>
      </c>
      <c r="V105" s="31"/>
    </row>
    <row r="106" spans="1:28" s="31" customFormat="1" ht="15" x14ac:dyDescent="0.2">
      <c r="A106" s="34"/>
      <c r="B106" s="36" t="s">
        <v>79</v>
      </c>
      <c r="C106" s="46" t="s">
        <v>51</v>
      </c>
      <c r="D106" s="61">
        <v>712.03200000000004</v>
      </c>
      <c r="E106" s="61">
        <v>705.85699999999986</v>
      </c>
      <c r="F106" s="61">
        <f>D106+E106</f>
        <v>1417.8889999999999</v>
      </c>
      <c r="G106" s="61">
        <v>796.17700000000002</v>
      </c>
      <c r="H106" s="61">
        <v>621.71199999999999</v>
      </c>
      <c r="I106" s="61">
        <f t="shared" ref="I106:I107" si="168">G106+H106</f>
        <v>1417.8890000000001</v>
      </c>
      <c r="J106" s="61">
        <v>842.48</v>
      </c>
      <c r="K106" s="61">
        <f>693.057+0.002</f>
        <v>693.05899999999997</v>
      </c>
      <c r="L106" s="61">
        <f t="shared" ref="L106:L107" si="169">J106+K106</f>
        <v>1535.539</v>
      </c>
      <c r="M106" s="61">
        <v>786.83899999999994</v>
      </c>
      <c r="N106" s="61">
        <v>667.81500000000005</v>
      </c>
      <c r="O106" s="61">
        <f t="shared" ref="O106:O107" si="170">M106+N106</f>
        <v>1454.654</v>
      </c>
      <c r="P106" s="61">
        <f>M106</f>
        <v>786.83899999999994</v>
      </c>
      <c r="Q106" s="61">
        <f>N106</f>
        <v>667.81500000000005</v>
      </c>
      <c r="R106" s="61">
        <f t="shared" ref="R106:R107" si="171">P106+Q106</f>
        <v>1454.654</v>
      </c>
    </row>
    <row r="107" spans="1:28" s="31" customFormat="1" ht="15" x14ac:dyDescent="0.2">
      <c r="A107" s="34"/>
      <c r="B107" s="41" t="s">
        <v>85</v>
      </c>
      <c r="C107" s="46" t="s">
        <v>51</v>
      </c>
      <c r="D107" s="61">
        <v>0</v>
      </c>
      <c r="E107" s="61">
        <v>0</v>
      </c>
      <c r="F107" s="61">
        <f>D107+E107</f>
        <v>0</v>
      </c>
      <c r="G107" s="61">
        <v>0</v>
      </c>
      <c r="H107" s="61">
        <v>0</v>
      </c>
      <c r="I107" s="61">
        <f t="shared" si="168"/>
        <v>0</v>
      </c>
      <c r="J107" s="61"/>
      <c r="K107" s="61"/>
      <c r="L107" s="61">
        <f t="shared" si="169"/>
        <v>0</v>
      </c>
      <c r="M107" s="61">
        <v>1.1149999999999998</v>
      </c>
      <c r="N107" s="61">
        <v>1.1159999999999999</v>
      </c>
      <c r="O107" s="61">
        <f t="shared" si="170"/>
        <v>2.2309999999999999</v>
      </c>
      <c r="P107" s="61">
        <f>M107</f>
        <v>1.1149999999999998</v>
      </c>
      <c r="Q107" s="61">
        <f>N107</f>
        <v>1.1159999999999999</v>
      </c>
      <c r="R107" s="61">
        <f t="shared" si="171"/>
        <v>2.2309999999999999</v>
      </c>
    </row>
    <row r="108" spans="1:28" s="39" customFormat="1" ht="14.25" x14ac:dyDescent="0.2">
      <c r="A108" s="32" t="s">
        <v>86</v>
      </c>
      <c r="B108" s="40" t="s">
        <v>0</v>
      </c>
      <c r="C108" s="38" t="s">
        <v>51</v>
      </c>
      <c r="D108" s="62">
        <f t="shared" ref="D108:F108" si="172">D109+D110</f>
        <v>11665.44</v>
      </c>
      <c r="E108" s="62">
        <f t="shared" si="172"/>
        <v>9923.5479999999989</v>
      </c>
      <c r="F108" s="62">
        <f t="shared" si="172"/>
        <v>21588.988000000001</v>
      </c>
      <c r="G108" s="62">
        <f t="shared" ref="G108:R108" si="173">G109+G110</f>
        <v>11665.44</v>
      </c>
      <c r="H108" s="62">
        <f t="shared" si="173"/>
        <v>9923.5479999999989</v>
      </c>
      <c r="I108" s="62">
        <f t="shared" si="173"/>
        <v>21588.988000000001</v>
      </c>
      <c r="J108" s="62">
        <f t="shared" si="173"/>
        <v>8479.4130000000005</v>
      </c>
      <c r="K108" s="62">
        <f t="shared" si="173"/>
        <v>8256.65</v>
      </c>
      <c r="L108" s="62">
        <f t="shared" si="173"/>
        <v>16736.062999999998</v>
      </c>
      <c r="M108" s="62">
        <f t="shared" si="173"/>
        <v>8969.42</v>
      </c>
      <c r="N108" s="62">
        <f t="shared" si="173"/>
        <v>8070.4230000000007</v>
      </c>
      <c r="O108" s="62">
        <f t="shared" si="173"/>
        <v>17039.843000000004</v>
      </c>
      <c r="P108" s="62">
        <f t="shared" si="173"/>
        <v>8969.42</v>
      </c>
      <c r="Q108" s="62">
        <f t="shared" si="173"/>
        <v>8070.4230000000007</v>
      </c>
      <c r="R108" s="62">
        <f t="shared" si="173"/>
        <v>17039.843000000004</v>
      </c>
      <c r="T108" s="57"/>
      <c r="U108" s="57"/>
      <c r="V108" s="31"/>
    </row>
    <row r="109" spans="1:28" s="31" customFormat="1" ht="15" x14ac:dyDescent="0.2">
      <c r="A109" s="34"/>
      <c r="B109" s="36" t="s">
        <v>79</v>
      </c>
      <c r="C109" s="46" t="s">
        <v>51</v>
      </c>
      <c r="D109" s="61">
        <v>1.0940000000000003</v>
      </c>
      <c r="E109" s="61">
        <v>0.67400000000000004</v>
      </c>
      <c r="F109" s="61">
        <f>D109+E109</f>
        <v>1.7680000000000002</v>
      </c>
      <c r="G109" s="61">
        <v>1.0940000000000003</v>
      </c>
      <c r="H109" s="61">
        <v>0.67400000000000004</v>
      </c>
      <c r="I109" s="61">
        <f t="shared" ref="I109:I110" si="174">G109+H109</f>
        <v>1.7680000000000002</v>
      </c>
      <c r="J109" s="61">
        <v>0.46799999999999997</v>
      </c>
      <c r="K109" s="61">
        <v>0.28000000000000003</v>
      </c>
      <c r="L109" s="61">
        <f t="shared" ref="L109:L110" si="175">J109+K109</f>
        <v>0.748</v>
      </c>
      <c r="M109" s="61">
        <v>0.21400000000000002</v>
      </c>
      <c r="N109" s="61">
        <v>15.634</v>
      </c>
      <c r="O109" s="61">
        <f t="shared" ref="O109:O110" si="176">M109+N109</f>
        <v>15.848000000000001</v>
      </c>
      <c r="P109" s="61">
        <f t="shared" ref="P109:P110" si="177">M109</f>
        <v>0.21400000000000002</v>
      </c>
      <c r="Q109" s="61">
        <f t="shared" ref="Q109:Q110" si="178">N109</f>
        <v>15.634</v>
      </c>
      <c r="R109" s="61">
        <f t="shared" ref="R109:R110" si="179">P109+Q109</f>
        <v>15.848000000000001</v>
      </c>
    </row>
    <row r="110" spans="1:28" s="31" customFormat="1" ht="15" x14ac:dyDescent="0.2">
      <c r="A110" s="34"/>
      <c r="B110" s="36" t="s">
        <v>87</v>
      </c>
      <c r="C110" s="46" t="s">
        <v>51</v>
      </c>
      <c r="D110" s="61">
        <v>11664.346000000001</v>
      </c>
      <c r="E110" s="61">
        <v>9922.873999999998</v>
      </c>
      <c r="F110" s="61">
        <f>D110+E110</f>
        <v>21587.22</v>
      </c>
      <c r="G110" s="61">
        <v>11664.346000000001</v>
      </c>
      <c r="H110" s="61">
        <v>9922.873999999998</v>
      </c>
      <c r="I110" s="61">
        <f t="shared" si="174"/>
        <v>21587.22</v>
      </c>
      <c r="J110" s="61">
        <v>8478.9449999999997</v>
      </c>
      <c r="K110" s="61">
        <f>8256.372-0.002</f>
        <v>8256.369999999999</v>
      </c>
      <c r="L110" s="61">
        <f t="shared" si="175"/>
        <v>16735.314999999999</v>
      </c>
      <c r="M110" s="61">
        <v>8969.2060000000001</v>
      </c>
      <c r="N110" s="61">
        <v>8054.7890000000007</v>
      </c>
      <c r="O110" s="61">
        <f t="shared" si="176"/>
        <v>17023.995000000003</v>
      </c>
      <c r="P110" s="61">
        <f t="shared" si="177"/>
        <v>8969.2060000000001</v>
      </c>
      <c r="Q110" s="61">
        <f t="shared" si="178"/>
        <v>8054.7890000000007</v>
      </c>
      <c r="R110" s="61">
        <f t="shared" si="179"/>
        <v>17023.995000000003</v>
      </c>
    </row>
    <row r="111" spans="1:28" x14ac:dyDescent="0.2">
      <c r="J111" s="121"/>
      <c r="K111" s="121"/>
      <c r="L111" s="101"/>
    </row>
    <row r="112" spans="1:28" s="29" customFormat="1" ht="20.25" customHeight="1" x14ac:dyDescent="0.3">
      <c r="A112" s="151" t="s">
        <v>88</v>
      </c>
      <c r="B112" s="151"/>
      <c r="C112" s="151"/>
      <c r="D112" s="151"/>
      <c r="E112" s="151"/>
      <c r="F112" s="151"/>
      <c r="J112" s="121"/>
      <c r="K112" s="121"/>
      <c r="L112" s="122"/>
      <c r="Q112" s="164"/>
      <c r="R112" s="164"/>
    </row>
    <row r="113" spans="1:22" s="29" customFormat="1" ht="16.5" customHeight="1" x14ac:dyDescent="0.3">
      <c r="A113" s="152" t="s">
        <v>49</v>
      </c>
      <c r="B113" s="152" t="s">
        <v>22</v>
      </c>
      <c r="C113" s="152" t="s">
        <v>13</v>
      </c>
      <c r="D113" s="153" t="s">
        <v>92</v>
      </c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5"/>
    </row>
    <row r="114" spans="1:22" s="30" customFormat="1" ht="15.75" x14ac:dyDescent="0.25">
      <c r="A114" s="152"/>
      <c r="B114" s="152"/>
      <c r="C114" s="152"/>
      <c r="D114" s="156" t="s">
        <v>112</v>
      </c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8"/>
    </row>
    <row r="115" spans="1:22" s="30" customFormat="1" ht="19.5" customHeight="1" x14ac:dyDescent="0.2">
      <c r="A115" s="152"/>
      <c r="B115" s="152"/>
      <c r="C115" s="152"/>
      <c r="D115" s="159" t="s">
        <v>94</v>
      </c>
      <c r="E115" s="160"/>
      <c r="F115" s="161"/>
      <c r="G115" s="162" t="s">
        <v>95</v>
      </c>
      <c r="H115" s="162"/>
      <c r="I115" s="163"/>
      <c r="J115" s="162" t="s">
        <v>96</v>
      </c>
      <c r="K115" s="162"/>
      <c r="L115" s="163"/>
      <c r="M115" s="162" t="s">
        <v>97</v>
      </c>
      <c r="N115" s="162"/>
      <c r="O115" s="163"/>
      <c r="P115" s="162" t="s">
        <v>98</v>
      </c>
      <c r="Q115" s="162"/>
      <c r="R115" s="163"/>
    </row>
    <row r="116" spans="1:22" s="30" customFormat="1" ht="39.75" customHeight="1" x14ac:dyDescent="0.2">
      <c r="A116" s="152"/>
      <c r="B116" s="152"/>
      <c r="C116" s="152"/>
      <c r="D116" s="45" t="s">
        <v>90</v>
      </c>
      <c r="E116" s="45" t="s">
        <v>91</v>
      </c>
      <c r="F116" s="45" t="s">
        <v>89</v>
      </c>
      <c r="G116" s="98" t="s">
        <v>90</v>
      </c>
      <c r="H116" s="98" t="s">
        <v>91</v>
      </c>
      <c r="I116" s="98" t="s">
        <v>89</v>
      </c>
      <c r="J116" s="45" t="s">
        <v>90</v>
      </c>
      <c r="K116" s="45" t="s">
        <v>91</v>
      </c>
      <c r="L116" s="45" t="s">
        <v>89</v>
      </c>
      <c r="M116" s="45" t="s">
        <v>90</v>
      </c>
      <c r="N116" s="45" t="s">
        <v>91</v>
      </c>
      <c r="O116" s="45" t="s">
        <v>89</v>
      </c>
      <c r="P116" s="45" t="s">
        <v>90</v>
      </c>
      <c r="Q116" s="45" t="s">
        <v>91</v>
      </c>
      <c r="R116" s="45" t="s">
        <v>89</v>
      </c>
    </row>
    <row r="117" spans="1:22" s="30" customFormat="1" ht="19.5" customHeight="1" x14ac:dyDescent="0.2">
      <c r="A117" s="51"/>
      <c r="B117" s="51"/>
      <c r="C117" s="51"/>
      <c r="D117" s="165" t="s">
        <v>109</v>
      </c>
      <c r="E117" s="166"/>
      <c r="F117" s="167"/>
      <c r="G117" s="165" t="s">
        <v>109</v>
      </c>
      <c r="H117" s="166"/>
      <c r="I117" s="167"/>
      <c r="J117" s="165" t="s">
        <v>109</v>
      </c>
      <c r="K117" s="166"/>
      <c r="L117" s="167"/>
      <c r="M117" s="165" t="s">
        <v>109</v>
      </c>
      <c r="N117" s="166"/>
      <c r="O117" s="167"/>
      <c r="P117" s="165" t="s">
        <v>109</v>
      </c>
      <c r="Q117" s="166"/>
      <c r="R117" s="167"/>
    </row>
    <row r="118" spans="1:22" s="31" customFormat="1" ht="15" x14ac:dyDescent="0.2">
      <c r="A118" s="45">
        <v>1</v>
      </c>
      <c r="B118" s="45">
        <v>2</v>
      </c>
      <c r="C118" s="46">
        <v>3</v>
      </c>
      <c r="D118" s="45">
        <v>4</v>
      </c>
      <c r="E118" s="45">
        <v>5</v>
      </c>
      <c r="F118" s="45">
        <v>6</v>
      </c>
      <c r="G118" s="45">
        <v>7</v>
      </c>
      <c r="H118" s="45">
        <f>G118+1</f>
        <v>8</v>
      </c>
      <c r="I118" s="45">
        <f>H118+1</f>
        <v>9</v>
      </c>
      <c r="J118" s="45">
        <v>10</v>
      </c>
      <c r="K118" s="45">
        <f t="shared" ref="K118:R118" si="180">J118+1</f>
        <v>11</v>
      </c>
      <c r="L118" s="45">
        <f t="shared" si="180"/>
        <v>12</v>
      </c>
      <c r="M118" s="45">
        <f t="shared" si="180"/>
        <v>13</v>
      </c>
      <c r="N118" s="45">
        <f t="shared" si="180"/>
        <v>14</v>
      </c>
      <c r="O118" s="45">
        <f t="shared" si="180"/>
        <v>15</v>
      </c>
      <c r="P118" s="45">
        <f t="shared" si="180"/>
        <v>16</v>
      </c>
      <c r="Q118" s="45">
        <f t="shared" si="180"/>
        <v>17</v>
      </c>
      <c r="R118" s="45">
        <f t="shared" si="180"/>
        <v>18</v>
      </c>
    </row>
    <row r="119" spans="1:22" s="31" customFormat="1" ht="17.25" customHeight="1" x14ac:dyDescent="0.2">
      <c r="A119" s="32" t="s">
        <v>4</v>
      </c>
      <c r="B119" s="33" t="s">
        <v>50</v>
      </c>
      <c r="C119" s="46" t="s">
        <v>51</v>
      </c>
      <c r="D119" s="60">
        <f t="shared" ref="D119:F119" si="181">D120+D121</f>
        <v>80297.414999999994</v>
      </c>
      <c r="E119" s="60">
        <f t="shared" si="181"/>
        <v>79324.207999999984</v>
      </c>
      <c r="F119" s="60">
        <f t="shared" si="181"/>
        <v>159621.62299999996</v>
      </c>
      <c r="G119" s="60">
        <f t="shared" ref="G119:R119" si="182">G120+G121</f>
        <v>80297.414999999994</v>
      </c>
      <c r="H119" s="60">
        <f t="shared" si="182"/>
        <v>79324.207999999984</v>
      </c>
      <c r="I119" s="60">
        <f t="shared" si="182"/>
        <v>159621.62299999996</v>
      </c>
      <c r="J119" s="60">
        <f t="shared" si="182"/>
        <v>70407.633000000002</v>
      </c>
      <c r="K119" s="60">
        <f t="shared" si="182"/>
        <v>71286.109999999986</v>
      </c>
      <c r="L119" s="60">
        <f t="shared" si="182"/>
        <v>141693.74299999999</v>
      </c>
      <c r="M119" s="60">
        <f t="shared" si="182"/>
        <v>66808.827999999994</v>
      </c>
      <c r="N119" s="60">
        <f t="shared" si="182"/>
        <v>67024.701000000001</v>
      </c>
      <c r="O119" s="60">
        <f t="shared" si="182"/>
        <v>133833.52899999998</v>
      </c>
      <c r="P119" s="60">
        <f t="shared" si="182"/>
        <v>66808.827999999994</v>
      </c>
      <c r="Q119" s="60">
        <f t="shared" si="182"/>
        <v>67024.701000000001</v>
      </c>
      <c r="R119" s="60">
        <f t="shared" si="182"/>
        <v>133833.52899999998</v>
      </c>
      <c r="T119" s="57"/>
      <c r="U119" s="57"/>
    </row>
    <row r="120" spans="1:22" s="31" customFormat="1" ht="15" x14ac:dyDescent="0.2">
      <c r="A120" s="34" t="s">
        <v>16</v>
      </c>
      <c r="B120" s="35" t="s">
        <v>52</v>
      </c>
      <c r="C120" s="46" t="s">
        <v>51</v>
      </c>
      <c r="D120" s="61"/>
      <c r="E120" s="61"/>
      <c r="F120" s="61">
        <f>D120+E120</f>
        <v>0</v>
      </c>
      <c r="G120" s="61"/>
      <c r="H120" s="61"/>
      <c r="I120" s="61">
        <f t="shared" ref="I120:I121" si="183">G120+H120</f>
        <v>0</v>
      </c>
      <c r="J120" s="61"/>
      <c r="K120" s="61"/>
      <c r="L120" s="61">
        <f t="shared" ref="L120:L121" si="184">J120+K120</f>
        <v>0</v>
      </c>
      <c r="M120" s="61"/>
      <c r="N120" s="61"/>
      <c r="O120" s="61">
        <f t="shared" ref="O120:O121" si="185">M120+N120</f>
        <v>0</v>
      </c>
      <c r="P120" s="61"/>
      <c r="Q120" s="61"/>
      <c r="R120" s="61">
        <f t="shared" ref="R120:R121" si="186">P120+Q120</f>
        <v>0</v>
      </c>
    </row>
    <row r="121" spans="1:22" s="31" customFormat="1" ht="15" x14ac:dyDescent="0.2">
      <c r="A121" s="34" t="s">
        <v>17</v>
      </c>
      <c r="B121" s="36" t="s">
        <v>53</v>
      </c>
      <c r="C121" s="46" t="s">
        <v>51</v>
      </c>
      <c r="D121" s="61">
        <v>80297.414999999994</v>
      </c>
      <c r="E121" s="61">
        <v>79324.207999999984</v>
      </c>
      <c r="F121" s="61">
        <f>D121+E121</f>
        <v>159621.62299999996</v>
      </c>
      <c r="G121" s="61">
        <v>80297.414999999994</v>
      </c>
      <c r="H121" s="61">
        <v>79324.207999999984</v>
      </c>
      <c r="I121" s="61">
        <f t="shared" si="183"/>
        <v>159621.62299999996</v>
      </c>
      <c r="J121" s="61">
        <v>70407.633000000002</v>
      </c>
      <c r="K121" s="61">
        <v>71286.109999999986</v>
      </c>
      <c r="L121" s="61">
        <f t="shared" si="184"/>
        <v>141693.74299999999</v>
      </c>
      <c r="M121" s="61">
        <v>66808.827999999994</v>
      </c>
      <c r="N121" s="61">
        <v>67024.701000000001</v>
      </c>
      <c r="O121" s="61">
        <f t="shared" si="185"/>
        <v>133833.52899999998</v>
      </c>
      <c r="P121" s="61">
        <f>M121</f>
        <v>66808.827999999994</v>
      </c>
      <c r="Q121" s="61">
        <f>N121</f>
        <v>67024.701000000001</v>
      </c>
      <c r="R121" s="61">
        <f t="shared" si="186"/>
        <v>133833.52899999998</v>
      </c>
    </row>
    <row r="122" spans="1:22" s="31" customFormat="1" ht="15" x14ac:dyDescent="0.2">
      <c r="A122" s="32" t="s">
        <v>5</v>
      </c>
      <c r="B122" s="33" t="s">
        <v>54</v>
      </c>
      <c r="C122" s="46" t="s">
        <v>51</v>
      </c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:22" s="31" customFormat="1" ht="18.75" customHeight="1" x14ac:dyDescent="0.2">
      <c r="A123" s="34" t="s">
        <v>6</v>
      </c>
      <c r="B123" s="37" t="s">
        <v>55</v>
      </c>
      <c r="C123" s="46" t="s">
        <v>51</v>
      </c>
      <c r="D123" s="61">
        <v>15.801</v>
      </c>
      <c r="E123" s="61">
        <v>15.115999999999998</v>
      </c>
      <c r="F123" s="61">
        <f>D123+E123</f>
        <v>30.916999999999998</v>
      </c>
      <c r="G123" s="61">
        <v>15.801</v>
      </c>
      <c r="H123" s="61">
        <v>15.115999999999998</v>
      </c>
      <c r="I123" s="61">
        <f t="shared" ref="I123" si="187">G123+H123</f>
        <v>30.916999999999998</v>
      </c>
      <c r="J123" s="61">
        <v>13.657999999999999</v>
      </c>
      <c r="K123" s="61">
        <v>13.830000000000002</v>
      </c>
      <c r="L123" s="61">
        <f t="shared" ref="L123" si="188">J123+K123</f>
        <v>27.488</v>
      </c>
      <c r="M123" s="61">
        <v>12.940999999999999</v>
      </c>
      <c r="N123" s="61">
        <v>12.982000000000001</v>
      </c>
      <c r="O123" s="61">
        <f t="shared" ref="O123" si="189">M123+N123</f>
        <v>25.923000000000002</v>
      </c>
      <c r="P123" s="61">
        <f>M123</f>
        <v>12.940999999999999</v>
      </c>
      <c r="Q123" s="61">
        <f>N123</f>
        <v>12.982000000000001</v>
      </c>
      <c r="R123" s="61">
        <f t="shared" ref="R123" si="190">P123+Q123</f>
        <v>25.923000000000002</v>
      </c>
      <c r="T123" s="57"/>
      <c r="U123" s="57"/>
    </row>
    <row r="124" spans="1:22" s="31" customFormat="1" ht="15" x14ac:dyDescent="0.2">
      <c r="A124" s="34" t="s">
        <v>7</v>
      </c>
      <c r="B124" s="37" t="s">
        <v>56</v>
      </c>
      <c r="C124" s="46" t="s">
        <v>51</v>
      </c>
      <c r="D124" s="61">
        <f t="shared" ref="D124:F124" si="191">D119+D122-D123</f>
        <v>80281.613999999987</v>
      </c>
      <c r="E124" s="61">
        <f t="shared" si="191"/>
        <v>79309.09199999999</v>
      </c>
      <c r="F124" s="61">
        <f t="shared" si="191"/>
        <v>159590.70599999998</v>
      </c>
      <c r="G124" s="61">
        <f t="shared" ref="G124:R124" si="192">G119+G122-G123</f>
        <v>80281.613999999987</v>
      </c>
      <c r="H124" s="61">
        <f t="shared" si="192"/>
        <v>79309.09199999999</v>
      </c>
      <c r="I124" s="61">
        <f t="shared" si="192"/>
        <v>159590.70599999998</v>
      </c>
      <c r="J124" s="61">
        <f t="shared" si="192"/>
        <v>70393.975000000006</v>
      </c>
      <c r="K124" s="61">
        <f t="shared" si="192"/>
        <v>71272.279999999984</v>
      </c>
      <c r="L124" s="61">
        <f t="shared" si="192"/>
        <v>141666.25499999998</v>
      </c>
      <c r="M124" s="61">
        <f t="shared" si="192"/>
        <v>66795.886999999988</v>
      </c>
      <c r="N124" s="61">
        <f t="shared" si="192"/>
        <v>67011.718999999997</v>
      </c>
      <c r="O124" s="61">
        <f t="shared" si="192"/>
        <v>133807.60599999997</v>
      </c>
      <c r="P124" s="61">
        <f t="shared" si="192"/>
        <v>66795.886999999988</v>
      </c>
      <c r="Q124" s="61">
        <f t="shared" si="192"/>
        <v>67011.718999999997</v>
      </c>
      <c r="R124" s="61">
        <f t="shared" si="192"/>
        <v>133807.60599999997</v>
      </c>
    </row>
    <row r="125" spans="1:22" s="31" customFormat="1" ht="15" x14ac:dyDescent="0.2">
      <c r="A125" s="34" t="s">
        <v>57</v>
      </c>
      <c r="B125" s="37" t="s">
        <v>58</v>
      </c>
      <c r="C125" s="46" t="s">
        <v>51</v>
      </c>
      <c r="D125" s="61">
        <f t="shared" ref="D125:F125" si="193">D126+D127</f>
        <v>8156.4470000000001</v>
      </c>
      <c r="E125" s="61">
        <f t="shared" si="193"/>
        <v>7802.6239999999998</v>
      </c>
      <c r="F125" s="61">
        <f t="shared" si="193"/>
        <v>15959.071</v>
      </c>
      <c r="G125" s="61">
        <f t="shared" ref="G125:R125" si="194">G126+G127</f>
        <v>8156.4470000000001</v>
      </c>
      <c r="H125" s="61">
        <f t="shared" si="194"/>
        <v>7802.6239999999998</v>
      </c>
      <c r="I125" s="61">
        <f t="shared" si="194"/>
        <v>15959.071</v>
      </c>
      <c r="J125" s="61">
        <f t="shared" si="194"/>
        <v>7039.3980000000001</v>
      </c>
      <c r="K125" s="61">
        <f t="shared" si="194"/>
        <v>7127.2290000000003</v>
      </c>
      <c r="L125" s="61">
        <f t="shared" si="194"/>
        <v>14166.627</v>
      </c>
      <c r="M125" s="61">
        <f t="shared" si="194"/>
        <v>6679.5879999999997</v>
      </c>
      <c r="N125" s="61">
        <f t="shared" si="194"/>
        <v>6701.1719999999996</v>
      </c>
      <c r="O125" s="61">
        <f t="shared" si="194"/>
        <v>13380.759999999998</v>
      </c>
      <c r="P125" s="61">
        <f t="shared" si="194"/>
        <v>6679.5879999999997</v>
      </c>
      <c r="Q125" s="61">
        <f t="shared" si="194"/>
        <v>6701.1719999999996</v>
      </c>
      <c r="R125" s="61">
        <f t="shared" si="194"/>
        <v>13380.759999999998</v>
      </c>
    </row>
    <row r="126" spans="1:22" s="31" customFormat="1" ht="18" customHeight="1" x14ac:dyDescent="0.2">
      <c r="A126" s="34" t="s">
        <v>59</v>
      </c>
      <c r="B126" s="35" t="s">
        <v>60</v>
      </c>
      <c r="C126" s="46" t="s">
        <v>51</v>
      </c>
      <c r="D126" s="61">
        <v>8156.4470000000001</v>
      </c>
      <c r="E126" s="61">
        <v>7802.6239999999998</v>
      </c>
      <c r="F126" s="61">
        <f>D126+E126</f>
        <v>15959.071</v>
      </c>
      <c r="G126" s="61">
        <v>8156.4470000000001</v>
      </c>
      <c r="H126" s="61">
        <v>7802.6239999999998</v>
      </c>
      <c r="I126" s="61">
        <f t="shared" ref="I126:I127" si="195">G126+H126</f>
        <v>15959.071</v>
      </c>
      <c r="J126" s="61">
        <v>7039.3980000000001</v>
      </c>
      <c r="K126" s="61">
        <v>7127.2290000000003</v>
      </c>
      <c r="L126" s="61">
        <f t="shared" ref="L126:L127" si="196">J126+K126</f>
        <v>14166.627</v>
      </c>
      <c r="M126" s="61">
        <v>6679.5879999999997</v>
      </c>
      <c r="N126" s="61">
        <v>6701.1719999999996</v>
      </c>
      <c r="O126" s="61">
        <f t="shared" ref="O126:O127" si="197">M126+N126</f>
        <v>13380.759999999998</v>
      </c>
      <c r="P126" s="61">
        <f>M126</f>
        <v>6679.5879999999997</v>
      </c>
      <c r="Q126" s="61">
        <f>N126</f>
        <v>6701.1719999999996</v>
      </c>
      <c r="R126" s="61">
        <f t="shared" ref="R126:R127" si="198">P126+Q126</f>
        <v>13380.759999999998</v>
      </c>
      <c r="U126" s="57"/>
      <c r="V126" s="57"/>
    </row>
    <row r="127" spans="1:22" s="31" customFormat="1" ht="18" customHeight="1" x14ac:dyDescent="0.2">
      <c r="A127" s="34" t="s">
        <v>61</v>
      </c>
      <c r="B127" s="35" t="s">
        <v>62</v>
      </c>
      <c r="C127" s="46" t="s">
        <v>51</v>
      </c>
      <c r="D127" s="61"/>
      <c r="E127" s="61"/>
      <c r="F127" s="61">
        <f>D127+E127</f>
        <v>0</v>
      </c>
      <c r="G127" s="61"/>
      <c r="H127" s="61"/>
      <c r="I127" s="61">
        <f t="shared" si="195"/>
        <v>0</v>
      </c>
      <c r="J127" s="61"/>
      <c r="K127" s="61"/>
      <c r="L127" s="61">
        <f t="shared" si="196"/>
        <v>0</v>
      </c>
      <c r="M127" s="61"/>
      <c r="N127" s="61"/>
      <c r="O127" s="61">
        <f t="shared" si="197"/>
        <v>0</v>
      </c>
      <c r="P127" s="61"/>
      <c r="Q127" s="61"/>
      <c r="R127" s="61">
        <f t="shared" si="198"/>
        <v>0</v>
      </c>
    </row>
    <row r="128" spans="1:22" s="39" customFormat="1" ht="18" customHeight="1" x14ac:dyDescent="0.2">
      <c r="A128" s="32" t="s">
        <v>63</v>
      </c>
      <c r="B128" s="33" t="s">
        <v>64</v>
      </c>
      <c r="C128" s="38" t="s">
        <v>51</v>
      </c>
      <c r="D128" s="62">
        <f t="shared" ref="D128:F128" si="199">D124-D125</f>
        <v>72125.166999999987</v>
      </c>
      <c r="E128" s="62">
        <f t="shared" si="199"/>
        <v>71506.467999999993</v>
      </c>
      <c r="F128" s="62">
        <f t="shared" si="199"/>
        <v>143631.63499999998</v>
      </c>
      <c r="G128" s="62">
        <f t="shared" ref="G128:R128" si="200">G124-G125</f>
        <v>72125.166999999987</v>
      </c>
      <c r="H128" s="62">
        <f t="shared" si="200"/>
        <v>71506.467999999993</v>
      </c>
      <c r="I128" s="62">
        <f t="shared" si="200"/>
        <v>143631.63499999998</v>
      </c>
      <c r="J128" s="62">
        <f t="shared" si="200"/>
        <v>63354.577000000005</v>
      </c>
      <c r="K128" s="62">
        <f t="shared" si="200"/>
        <v>64145.050999999985</v>
      </c>
      <c r="L128" s="62">
        <f t="shared" si="200"/>
        <v>127499.62799999997</v>
      </c>
      <c r="M128" s="62">
        <f t="shared" si="200"/>
        <v>60116.298999999985</v>
      </c>
      <c r="N128" s="62">
        <f t="shared" si="200"/>
        <v>60310.546999999999</v>
      </c>
      <c r="O128" s="62">
        <f t="shared" si="200"/>
        <v>120426.84599999998</v>
      </c>
      <c r="P128" s="62">
        <f t="shared" si="200"/>
        <v>60116.298999999985</v>
      </c>
      <c r="Q128" s="62">
        <f t="shared" si="200"/>
        <v>60310.546999999999</v>
      </c>
      <c r="R128" s="62">
        <f t="shared" si="200"/>
        <v>120426.84599999998</v>
      </c>
    </row>
    <row r="129" spans="1:23" s="31" customFormat="1" ht="18.75" customHeight="1" x14ac:dyDescent="0.2">
      <c r="A129" s="34" t="s">
        <v>65</v>
      </c>
      <c r="B129" s="37" t="s">
        <v>66</v>
      </c>
      <c r="C129" s="46" t="s">
        <v>51</v>
      </c>
      <c r="D129" s="61">
        <f t="shared" ref="D129:F129" si="201">D130+D131+D132</f>
        <v>1448.2180000000001</v>
      </c>
      <c r="E129" s="61">
        <f t="shared" si="201"/>
        <v>4879.7070000000003</v>
      </c>
      <c r="F129" s="61">
        <f t="shared" si="201"/>
        <v>6327.9250000000002</v>
      </c>
      <c r="G129" s="61">
        <f t="shared" ref="G129:R129" si="202">G130+G131+G132</f>
        <v>197.11800000000017</v>
      </c>
      <c r="H129" s="61">
        <f t="shared" si="202"/>
        <v>664.10699999999997</v>
      </c>
      <c r="I129" s="61">
        <f t="shared" si="202"/>
        <v>861.22500000000014</v>
      </c>
      <c r="J129" s="61">
        <f t="shared" si="202"/>
        <v>233.25800000000004</v>
      </c>
      <c r="K129" s="61">
        <f t="shared" si="202"/>
        <v>306.68799999999999</v>
      </c>
      <c r="L129" s="61">
        <f t="shared" si="202"/>
        <v>539.94600000000003</v>
      </c>
      <c r="M129" s="61">
        <f t="shared" si="202"/>
        <v>240.27600000000001</v>
      </c>
      <c r="N129" s="61">
        <f t="shared" si="202"/>
        <v>273.85300000000001</v>
      </c>
      <c r="O129" s="61">
        <f t="shared" si="202"/>
        <v>514.12900000000002</v>
      </c>
      <c r="P129" s="61">
        <f t="shared" si="202"/>
        <v>240.27600000000001</v>
      </c>
      <c r="Q129" s="61">
        <f t="shared" si="202"/>
        <v>273.85300000000001</v>
      </c>
      <c r="R129" s="61">
        <f t="shared" si="202"/>
        <v>514.12900000000002</v>
      </c>
      <c r="T129" s="61">
        <v>1448.2180000000001</v>
      </c>
      <c r="U129" s="61">
        <v>4879.7070000000003</v>
      </c>
      <c r="V129" s="61">
        <v>6327.9250000000002</v>
      </c>
    </row>
    <row r="130" spans="1:23" s="31" customFormat="1" ht="18" customHeight="1" x14ac:dyDescent="0.2">
      <c r="A130" s="34" t="s">
        <v>67</v>
      </c>
      <c r="B130" s="35" t="s">
        <v>68</v>
      </c>
      <c r="C130" s="46" t="s">
        <v>51</v>
      </c>
      <c r="D130" s="61"/>
      <c r="E130" s="61"/>
      <c r="F130" s="61">
        <f>D130+E130</f>
        <v>0</v>
      </c>
      <c r="G130" s="61"/>
      <c r="H130" s="61"/>
      <c r="I130" s="61">
        <f t="shared" ref="I130:I132" si="203">G130+H130</f>
        <v>0</v>
      </c>
      <c r="J130" s="61"/>
      <c r="K130" s="61"/>
      <c r="L130" s="61">
        <f t="shared" ref="L130:L132" si="204">J130+K130</f>
        <v>0</v>
      </c>
      <c r="M130" s="61"/>
      <c r="N130" s="61"/>
      <c r="O130" s="61">
        <f t="shared" ref="O130:O132" si="205">M130+N130</f>
        <v>0</v>
      </c>
      <c r="P130" s="61"/>
      <c r="Q130" s="61"/>
      <c r="R130" s="61">
        <f t="shared" ref="R130:R132" si="206">P130+Q130</f>
        <v>0</v>
      </c>
      <c r="T130" s="97">
        <f>ROUND(T129*V130/V129,1)</f>
        <v>1251.0999999999999</v>
      </c>
      <c r="U130" s="97">
        <f>ROUND(U129*V130/V129,1)</f>
        <v>4215.6000000000004</v>
      </c>
      <c r="V130" s="31">
        <v>5466.7</v>
      </c>
      <c r="W130" s="31" t="s">
        <v>174</v>
      </c>
    </row>
    <row r="131" spans="1:23" s="31" customFormat="1" ht="15" x14ac:dyDescent="0.2">
      <c r="A131" s="34" t="s">
        <v>69</v>
      </c>
      <c r="B131" s="35" t="s">
        <v>70</v>
      </c>
      <c r="C131" s="46" t="s">
        <v>51</v>
      </c>
      <c r="D131" s="61"/>
      <c r="E131" s="61"/>
      <c r="F131" s="61">
        <f>D131+E131</f>
        <v>0</v>
      </c>
      <c r="G131" s="61"/>
      <c r="H131" s="61"/>
      <c r="I131" s="61">
        <f t="shared" si="203"/>
        <v>0</v>
      </c>
      <c r="J131" s="61"/>
      <c r="K131" s="61"/>
      <c r="L131" s="61">
        <f t="shared" si="204"/>
        <v>0</v>
      </c>
      <c r="M131" s="61"/>
      <c r="N131" s="61"/>
      <c r="O131" s="61">
        <f t="shared" si="205"/>
        <v>0</v>
      </c>
      <c r="P131" s="61"/>
      <c r="Q131" s="61"/>
      <c r="R131" s="61">
        <f t="shared" si="206"/>
        <v>0</v>
      </c>
      <c r="T131" s="96">
        <f>T129-T130</f>
        <v>197.11800000000017</v>
      </c>
      <c r="U131" s="96">
        <f>U129-U130</f>
        <v>664.10699999999997</v>
      </c>
      <c r="V131" s="96">
        <f>V129-V130</f>
        <v>861.22500000000036</v>
      </c>
    </row>
    <row r="132" spans="1:23" s="31" customFormat="1" ht="15" x14ac:dyDescent="0.2">
      <c r="A132" s="34" t="s">
        <v>71</v>
      </c>
      <c r="B132" s="35" t="s">
        <v>72</v>
      </c>
      <c r="C132" s="46" t="s">
        <v>51</v>
      </c>
      <c r="D132" s="61">
        <v>1448.2180000000001</v>
      </c>
      <c r="E132" s="61">
        <v>4879.7070000000003</v>
      </c>
      <c r="F132" s="61">
        <f>D132+E132</f>
        <v>6327.9250000000002</v>
      </c>
      <c r="G132" s="102">
        <f>1448.218-T130</f>
        <v>197.11800000000017</v>
      </c>
      <c r="H132" s="102">
        <f>4879.707-U130</f>
        <v>664.10699999999997</v>
      </c>
      <c r="I132" s="102">
        <f t="shared" si="203"/>
        <v>861.22500000000014</v>
      </c>
      <c r="J132" s="61">
        <v>233.25800000000004</v>
      </c>
      <c r="K132" s="61">
        <v>306.68799999999999</v>
      </c>
      <c r="L132" s="61">
        <f t="shared" si="204"/>
        <v>539.94600000000003</v>
      </c>
      <c r="M132" s="61">
        <v>240.27600000000001</v>
      </c>
      <c r="N132" s="61">
        <v>273.85300000000001</v>
      </c>
      <c r="O132" s="61">
        <f t="shared" si="205"/>
        <v>514.12900000000002</v>
      </c>
      <c r="P132" s="61">
        <f>M132</f>
        <v>240.27600000000001</v>
      </c>
      <c r="Q132" s="61">
        <f>N132</f>
        <v>273.85300000000001</v>
      </c>
      <c r="R132" s="61">
        <f t="shared" si="206"/>
        <v>514.12900000000002</v>
      </c>
    </row>
    <row r="133" spans="1:23" s="31" customFormat="1" ht="14.25" x14ac:dyDescent="0.2">
      <c r="A133" s="32" t="s">
        <v>73</v>
      </c>
      <c r="B133" s="33" t="s">
        <v>74</v>
      </c>
      <c r="C133" s="46" t="s">
        <v>51</v>
      </c>
      <c r="D133" s="62">
        <f>D128-D129</f>
        <v>70676.948999999993</v>
      </c>
      <c r="E133" s="62">
        <f t="shared" ref="E133:G133" si="207">E128-E129</f>
        <v>66626.760999999999</v>
      </c>
      <c r="F133" s="62">
        <f t="shared" si="207"/>
        <v>137303.71</v>
      </c>
      <c r="G133" s="62">
        <f t="shared" si="207"/>
        <v>71928.048999999985</v>
      </c>
      <c r="H133" s="62">
        <f t="shared" ref="H133:R133" si="208">H128-H129</f>
        <v>70842.36099999999</v>
      </c>
      <c r="I133" s="62">
        <f t="shared" si="208"/>
        <v>142770.40999999997</v>
      </c>
      <c r="J133" s="62">
        <f t="shared" si="208"/>
        <v>63121.319000000003</v>
      </c>
      <c r="K133" s="62">
        <f t="shared" si="208"/>
        <v>63838.362999999983</v>
      </c>
      <c r="L133" s="62">
        <f t="shared" si="208"/>
        <v>126959.68199999997</v>
      </c>
      <c r="M133" s="62">
        <f t="shared" si="208"/>
        <v>59876.022999999986</v>
      </c>
      <c r="N133" s="62">
        <f t="shared" si="208"/>
        <v>60036.693999999996</v>
      </c>
      <c r="O133" s="62">
        <f t="shared" si="208"/>
        <v>119912.71699999998</v>
      </c>
      <c r="P133" s="62">
        <f t="shared" si="208"/>
        <v>59876.022999999986</v>
      </c>
      <c r="Q133" s="62">
        <f t="shared" si="208"/>
        <v>60036.693999999996</v>
      </c>
      <c r="R133" s="62">
        <f t="shared" si="208"/>
        <v>119912.71699999998</v>
      </c>
    </row>
    <row r="134" spans="1:23" s="31" customFormat="1" ht="15" x14ac:dyDescent="0.2">
      <c r="A134" s="32"/>
      <c r="B134" s="43" t="s">
        <v>75</v>
      </c>
      <c r="C134" s="46"/>
      <c r="D134" s="61">
        <f t="shared" ref="D134:F134" si="209">D135+D142+D145</f>
        <v>70676.948999999993</v>
      </c>
      <c r="E134" s="61">
        <f t="shared" si="209"/>
        <v>66626.760999999999</v>
      </c>
      <c r="F134" s="61">
        <f t="shared" si="209"/>
        <v>137303.71</v>
      </c>
      <c r="G134" s="61">
        <f t="shared" ref="G134:R134" si="210">G135+G142+G145</f>
        <v>71928.048999999999</v>
      </c>
      <c r="H134" s="61">
        <f t="shared" si="210"/>
        <v>70842.361000000004</v>
      </c>
      <c r="I134" s="61">
        <f t="shared" si="210"/>
        <v>142770.41</v>
      </c>
      <c r="J134" s="61">
        <f t="shared" si="210"/>
        <v>63121.319000000003</v>
      </c>
      <c r="K134" s="61">
        <f t="shared" si="210"/>
        <v>63838.362999999998</v>
      </c>
      <c r="L134" s="61">
        <f t="shared" si="210"/>
        <v>126959.682</v>
      </c>
      <c r="M134" s="61">
        <f t="shared" si="210"/>
        <v>59876.023000000001</v>
      </c>
      <c r="N134" s="61">
        <f t="shared" si="210"/>
        <v>60036.694000000003</v>
      </c>
      <c r="O134" s="61">
        <f t="shared" si="210"/>
        <v>119912.717</v>
      </c>
      <c r="P134" s="61">
        <f t="shared" si="210"/>
        <v>59876.023000000001</v>
      </c>
      <c r="Q134" s="61">
        <f t="shared" si="210"/>
        <v>60036.694000000003</v>
      </c>
      <c r="R134" s="61">
        <f t="shared" si="210"/>
        <v>119912.717</v>
      </c>
    </row>
    <row r="135" spans="1:23" s="39" customFormat="1" ht="14.25" x14ac:dyDescent="0.2">
      <c r="A135" s="32" t="s">
        <v>76</v>
      </c>
      <c r="B135" s="33" t="s">
        <v>77</v>
      </c>
      <c r="C135" s="38" t="s">
        <v>51</v>
      </c>
      <c r="D135" s="62">
        <f t="shared" ref="D135:F135" si="211">D136+D139</f>
        <v>49020.072</v>
      </c>
      <c r="E135" s="62">
        <f t="shared" si="211"/>
        <v>42272.254999999997</v>
      </c>
      <c r="F135" s="62">
        <f t="shared" si="211"/>
        <v>91292.327000000005</v>
      </c>
      <c r="G135" s="62">
        <f t="shared" ref="G135:R135" si="212">G136+G139</f>
        <v>49020.072</v>
      </c>
      <c r="H135" s="62">
        <f t="shared" si="212"/>
        <v>42272.254999999997</v>
      </c>
      <c r="I135" s="62">
        <f t="shared" si="212"/>
        <v>91292.327000000005</v>
      </c>
      <c r="J135" s="62">
        <f t="shared" si="212"/>
        <v>44594.773000000001</v>
      </c>
      <c r="K135" s="62">
        <f t="shared" si="212"/>
        <v>41516.337999999996</v>
      </c>
      <c r="L135" s="62">
        <f t="shared" si="212"/>
        <v>86111.111000000004</v>
      </c>
      <c r="M135" s="62">
        <f t="shared" si="212"/>
        <v>44289.388999999996</v>
      </c>
      <c r="N135" s="62">
        <f t="shared" si="212"/>
        <v>40754.11</v>
      </c>
      <c r="O135" s="62">
        <f t="shared" si="212"/>
        <v>85043.499000000011</v>
      </c>
      <c r="P135" s="62">
        <f t="shared" si="212"/>
        <v>44289.388999999996</v>
      </c>
      <c r="Q135" s="62">
        <f t="shared" si="212"/>
        <v>40754.11</v>
      </c>
      <c r="R135" s="62">
        <f t="shared" si="212"/>
        <v>85043.499000000011</v>
      </c>
      <c r="T135" s="58"/>
      <c r="U135" s="58"/>
    </row>
    <row r="136" spans="1:23" s="31" customFormat="1" ht="15.75" customHeight="1" x14ac:dyDescent="0.2">
      <c r="A136" s="34"/>
      <c r="B136" s="35" t="s">
        <v>78</v>
      </c>
      <c r="C136" s="46" t="s">
        <v>51</v>
      </c>
      <c r="D136" s="61">
        <f t="shared" ref="D136:F136" si="213">D137+D138</f>
        <v>49020.072</v>
      </c>
      <c r="E136" s="61">
        <f t="shared" si="213"/>
        <v>42272.254999999997</v>
      </c>
      <c r="F136" s="61">
        <f t="shared" si="213"/>
        <v>91292.327000000005</v>
      </c>
      <c r="G136" s="61">
        <f t="shared" ref="G136:R136" si="214">G137+G138</f>
        <v>49020.072</v>
      </c>
      <c r="H136" s="61">
        <f t="shared" si="214"/>
        <v>42272.254999999997</v>
      </c>
      <c r="I136" s="61">
        <f t="shared" si="214"/>
        <v>91292.327000000005</v>
      </c>
      <c r="J136" s="61">
        <f t="shared" si="214"/>
        <v>44594.773000000001</v>
      </c>
      <c r="K136" s="61">
        <f t="shared" si="214"/>
        <v>41516.337999999996</v>
      </c>
      <c r="L136" s="61">
        <f t="shared" si="214"/>
        <v>86111.111000000004</v>
      </c>
      <c r="M136" s="61">
        <f t="shared" si="214"/>
        <v>44289.388999999996</v>
      </c>
      <c r="N136" s="61">
        <f t="shared" si="214"/>
        <v>40754.11</v>
      </c>
      <c r="O136" s="61">
        <f t="shared" si="214"/>
        <v>85043.499000000011</v>
      </c>
      <c r="P136" s="61">
        <f t="shared" si="214"/>
        <v>44289.388999999996</v>
      </c>
      <c r="Q136" s="61">
        <f t="shared" si="214"/>
        <v>40754.11</v>
      </c>
      <c r="R136" s="61">
        <f t="shared" si="214"/>
        <v>85043.499000000011</v>
      </c>
    </row>
    <row r="137" spans="1:23" s="31" customFormat="1" ht="15" x14ac:dyDescent="0.2">
      <c r="A137" s="34"/>
      <c r="B137" s="36" t="s">
        <v>79</v>
      </c>
      <c r="C137" s="46" t="s">
        <v>51</v>
      </c>
      <c r="D137" s="61">
        <v>15270.893999999998</v>
      </c>
      <c r="E137" s="61">
        <v>15198.393999999998</v>
      </c>
      <c r="F137" s="61">
        <f>D137+E137</f>
        <v>30469.287999999997</v>
      </c>
      <c r="G137" s="61">
        <v>15270.893999999998</v>
      </c>
      <c r="H137" s="61">
        <v>15198.393999999998</v>
      </c>
      <c r="I137" s="61">
        <f t="shared" ref="I137:I138" si="215">G137+H137</f>
        <v>30469.287999999997</v>
      </c>
      <c r="J137" s="61">
        <v>19198.771000000001</v>
      </c>
      <c r="K137" s="61">
        <v>18925.366999999998</v>
      </c>
      <c r="L137" s="61">
        <f t="shared" ref="L137:L138" si="216">J137+K137</f>
        <v>38124.137999999999</v>
      </c>
      <c r="M137" s="61">
        <v>20069.25</v>
      </c>
      <c r="N137" s="61">
        <v>18987.150000000001</v>
      </c>
      <c r="O137" s="61">
        <f t="shared" ref="O137:O138" si="217">M137+N137</f>
        <v>39056.400000000001</v>
      </c>
      <c r="P137" s="61">
        <f>M137</f>
        <v>20069.25</v>
      </c>
      <c r="Q137" s="61">
        <f>N137</f>
        <v>18987.150000000001</v>
      </c>
      <c r="R137" s="61">
        <f t="shared" ref="R137:R138" si="218">P137+Q137</f>
        <v>39056.400000000001</v>
      </c>
    </row>
    <row r="138" spans="1:23" s="31" customFormat="1" ht="15" x14ac:dyDescent="0.2">
      <c r="A138" s="34"/>
      <c r="B138" s="36" t="s">
        <v>80</v>
      </c>
      <c r="C138" s="46" t="s">
        <v>51</v>
      </c>
      <c r="D138" s="61">
        <v>33749.178</v>
      </c>
      <c r="E138" s="61">
        <v>27073.861000000001</v>
      </c>
      <c r="F138" s="61">
        <f>D138+E138</f>
        <v>60823.039000000004</v>
      </c>
      <c r="G138" s="61">
        <v>33749.178</v>
      </c>
      <c r="H138" s="61">
        <v>27073.861000000001</v>
      </c>
      <c r="I138" s="61">
        <f t="shared" si="215"/>
        <v>60823.039000000004</v>
      </c>
      <c r="J138" s="61">
        <v>25396.002000000004</v>
      </c>
      <c r="K138" s="61">
        <v>22590.970999999998</v>
      </c>
      <c r="L138" s="61">
        <f t="shared" si="216"/>
        <v>47986.972999999998</v>
      </c>
      <c r="M138" s="61">
        <v>24220.138999999999</v>
      </c>
      <c r="N138" s="61">
        <v>21766.959999999999</v>
      </c>
      <c r="O138" s="61">
        <f t="shared" si="217"/>
        <v>45987.099000000002</v>
      </c>
      <c r="P138" s="61">
        <f>M138</f>
        <v>24220.138999999999</v>
      </c>
      <c r="Q138" s="61">
        <f>N138</f>
        <v>21766.959999999999</v>
      </c>
      <c r="R138" s="61">
        <f t="shared" si="218"/>
        <v>45987.099000000002</v>
      </c>
    </row>
    <row r="139" spans="1:23" s="31" customFormat="1" ht="15" x14ac:dyDescent="0.2">
      <c r="A139" s="34" t="s">
        <v>81</v>
      </c>
      <c r="B139" s="35" t="s">
        <v>82</v>
      </c>
      <c r="C139" s="46" t="s">
        <v>51</v>
      </c>
      <c r="D139" s="61">
        <f t="shared" ref="D139:F139" si="219">D140+D141</f>
        <v>0</v>
      </c>
      <c r="E139" s="61">
        <f t="shared" si="219"/>
        <v>0</v>
      </c>
      <c r="F139" s="61">
        <f t="shared" si="219"/>
        <v>0</v>
      </c>
      <c r="G139" s="61">
        <f t="shared" ref="G139:R139" si="220">G140+G141</f>
        <v>0</v>
      </c>
      <c r="H139" s="61">
        <f t="shared" si="220"/>
        <v>0</v>
      </c>
      <c r="I139" s="61">
        <f t="shared" si="220"/>
        <v>0</v>
      </c>
      <c r="J139" s="61">
        <f t="shared" si="220"/>
        <v>0</v>
      </c>
      <c r="K139" s="61">
        <f t="shared" si="220"/>
        <v>0</v>
      </c>
      <c r="L139" s="61">
        <f t="shared" si="220"/>
        <v>0</v>
      </c>
      <c r="M139" s="61">
        <f t="shared" si="220"/>
        <v>0</v>
      </c>
      <c r="N139" s="61">
        <f t="shared" si="220"/>
        <v>0</v>
      </c>
      <c r="O139" s="61">
        <f t="shared" si="220"/>
        <v>0</v>
      </c>
      <c r="P139" s="61">
        <f t="shared" si="220"/>
        <v>0</v>
      </c>
      <c r="Q139" s="61">
        <f t="shared" si="220"/>
        <v>0</v>
      </c>
      <c r="R139" s="61">
        <f t="shared" si="220"/>
        <v>0</v>
      </c>
    </row>
    <row r="140" spans="1:23" s="31" customFormat="1" ht="15" x14ac:dyDescent="0.2">
      <c r="A140" s="34"/>
      <c r="B140" s="36" t="s">
        <v>79</v>
      </c>
      <c r="C140" s="46" t="s">
        <v>51</v>
      </c>
      <c r="D140" s="61"/>
      <c r="E140" s="61"/>
      <c r="F140" s="61">
        <f>D140+E140</f>
        <v>0</v>
      </c>
      <c r="G140" s="61"/>
      <c r="H140" s="61"/>
      <c r="I140" s="61">
        <f t="shared" ref="I140:I141" si="221">G140+H140</f>
        <v>0</v>
      </c>
      <c r="J140" s="61"/>
      <c r="K140" s="61"/>
      <c r="L140" s="61">
        <f t="shared" ref="L140:L141" si="222">J140+K140</f>
        <v>0</v>
      </c>
      <c r="M140" s="61"/>
      <c r="N140" s="61"/>
      <c r="O140" s="61">
        <f t="shared" ref="O140:O141" si="223">M140+N140</f>
        <v>0</v>
      </c>
      <c r="P140" s="61"/>
      <c r="Q140" s="61"/>
      <c r="R140" s="61">
        <f t="shared" ref="R140:R141" si="224">P140+Q140</f>
        <v>0</v>
      </c>
    </row>
    <row r="141" spans="1:23" s="31" customFormat="1" ht="15" x14ac:dyDescent="0.2">
      <c r="A141" s="34"/>
      <c r="B141" s="36" t="s">
        <v>80</v>
      </c>
      <c r="C141" s="46" t="s">
        <v>51</v>
      </c>
      <c r="D141" s="61"/>
      <c r="E141" s="61"/>
      <c r="F141" s="61">
        <f>D141+E141</f>
        <v>0</v>
      </c>
      <c r="G141" s="61"/>
      <c r="H141" s="61"/>
      <c r="I141" s="61">
        <f t="shared" si="221"/>
        <v>0</v>
      </c>
      <c r="J141" s="61"/>
      <c r="K141" s="61"/>
      <c r="L141" s="61">
        <f t="shared" si="222"/>
        <v>0</v>
      </c>
      <c r="M141" s="61"/>
      <c r="N141" s="61"/>
      <c r="O141" s="61">
        <f t="shared" si="223"/>
        <v>0</v>
      </c>
      <c r="P141" s="61"/>
      <c r="Q141" s="61"/>
      <c r="R141" s="61">
        <f t="shared" si="224"/>
        <v>0</v>
      </c>
    </row>
    <row r="142" spans="1:23" s="39" customFormat="1" ht="14.25" x14ac:dyDescent="0.2">
      <c r="A142" s="32" t="s">
        <v>83</v>
      </c>
      <c r="B142" s="40" t="s">
        <v>84</v>
      </c>
      <c r="C142" s="38" t="s">
        <v>51</v>
      </c>
      <c r="D142" s="62">
        <f t="shared" ref="D142:F142" si="225">D143+D144</f>
        <v>13973.021000000001</v>
      </c>
      <c r="E142" s="62">
        <f t="shared" si="225"/>
        <v>10092.514000000001</v>
      </c>
      <c r="F142" s="62">
        <f t="shared" si="225"/>
        <v>24065.535</v>
      </c>
      <c r="G142" s="62">
        <f t="shared" ref="G142:R142" si="226">G143+G144</f>
        <v>13973.021000000001</v>
      </c>
      <c r="H142" s="62">
        <f t="shared" si="226"/>
        <v>10092.514000000001</v>
      </c>
      <c r="I142" s="62">
        <f t="shared" si="226"/>
        <v>24065.535</v>
      </c>
      <c r="J142" s="62">
        <f t="shared" si="226"/>
        <v>11602.206</v>
      </c>
      <c r="K142" s="62">
        <f t="shared" si="226"/>
        <v>8817.2950000000001</v>
      </c>
      <c r="L142" s="62">
        <f t="shared" si="226"/>
        <v>20419.501</v>
      </c>
      <c r="M142" s="62">
        <f t="shared" si="226"/>
        <v>8949.7469999999994</v>
      </c>
      <c r="N142" s="62">
        <f t="shared" si="226"/>
        <v>8949.7290000000012</v>
      </c>
      <c r="O142" s="62">
        <f t="shared" si="226"/>
        <v>17899.476000000002</v>
      </c>
      <c r="P142" s="62">
        <f t="shared" si="226"/>
        <v>8949.7469999999994</v>
      </c>
      <c r="Q142" s="62">
        <f t="shared" si="226"/>
        <v>8949.7290000000012</v>
      </c>
      <c r="R142" s="62">
        <f t="shared" si="226"/>
        <v>17899.476000000002</v>
      </c>
      <c r="T142" s="58"/>
      <c r="U142" s="58"/>
    </row>
    <row r="143" spans="1:23" s="31" customFormat="1" ht="15" x14ac:dyDescent="0.2">
      <c r="A143" s="34"/>
      <c r="B143" s="36" t="s">
        <v>79</v>
      </c>
      <c r="C143" s="46" t="s">
        <v>51</v>
      </c>
      <c r="D143" s="61">
        <v>13298.673000000001</v>
      </c>
      <c r="E143" s="61">
        <v>9440.7720000000008</v>
      </c>
      <c r="F143" s="61">
        <f>D143+E143</f>
        <v>22739.445</v>
      </c>
      <c r="G143" s="61">
        <v>13298.673000000001</v>
      </c>
      <c r="H143" s="61">
        <v>9440.7720000000008</v>
      </c>
      <c r="I143" s="61">
        <f t="shared" ref="I143:I144" si="227">G143+H143</f>
        <v>22739.445</v>
      </c>
      <c r="J143" s="61">
        <v>10440.411</v>
      </c>
      <c r="K143" s="61">
        <v>7644.2480000000005</v>
      </c>
      <c r="L143" s="61">
        <f t="shared" ref="L143:L144" si="228">J143+K143</f>
        <v>18084.659</v>
      </c>
      <c r="M143" s="99">
        <v>7856.4669999999996</v>
      </c>
      <c r="N143" s="99">
        <v>7620.6590000000006</v>
      </c>
      <c r="O143" s="61">
        <f t="shared" ref="O143:O144" si="229">M143+N143</f>
        <v>15477.126</v>
      </c>
      <c r="P143" s="61">
        <f>M143</f>
        <v>7856.4669999999996</v>
      </c>
      <c r="Q143" s="61">
        <f>N143</f>
        <v>7620.6590000000006</v>
      </c>
      <c r="R143" s="61">
        <f t="shared" ref="R143:R144" si="230">P143+Q143</f>
        <v>15477.126</v>
      </c>
    </row>
    <row r="144" spans="1:23" s="31" customFormat="1" ht="15" x14ac:dyDescent="0.2">
      <c r="A144" s="34"/>
      <c r="B144" s="41" t="s">
        <v>85</v>
      </c>
      <c r="C144" s="46" t="s">
        <v>51</v>
      </c>
      <c r="D144" s="61">
        <v>674.34799999999996</v>
      </c>
      <c r="E144" s="61">
        <v>651.74199999999996</v>
      </c>
      <c r="F144" s="61">
        <f>D144+E144</f>
        <v>1326.09</v>
      </c>
      <c r="G144" s="61">
        <v>674.34799999999996</v>
      </c>
      <c r="H144" s="61">
        <v>651.74199999999996</v>
      </c>
      <c r="I144" s="61">
        <f t="shared" si="227"/>
        <v>1326.09</v>
      </c>
      <c r="J144" s="61">
        <v>1161.7950000000001</v>
      </c>
      <c r="K144" s="61">
        <v>1173.047</v>
      </c>
      <c r="L144" s="61">
        <f t="shared" si="228"/>
        <v>2334.8420000000001</v>
      </c>
      <c r="M144" s="99">
        <v>1093.28</v>
      </c>
      <c r="N144" s="99">
        <v>1329.0700000000002</v>
      </c>
      <c r="O144" s="61">
        <f t="shared" si="229"/>
        <v>2422.3500000000004</v>
      </c>
      <c r="P144" s="61">
        <f>M144</f>
        <v>1093.28</v>
      </c>
      <c r="Q144" s="61">
        <f>N144</f>
        <v>1329.0700000000002</v>
      </c>
      <c r="R144" s="61">
        <f t="shared" si="230"/>
        <v>2422.3500000000004</v>
      </c>
    </row>
    <row r="145" spans="1:21" s="39" customFormat="1" ht="14.25" x14ac:dyDescent="0.2">
      <c r="A145" s="32" t="s">
        <v>86</v>
      </c>
      <c r="B145" s="40" t="s">
        <v>0</v>
      </c>
      <c r="C145" s="38" t="s">
        <v>51</v>
      </c>
      <c r="D145" s="62">
        <f t="shared" ref="D145:F145" si="231">D146+D147</f>
        <v>7683.8559999999998</v>
      </c>
      <c r="E145" s="62">
        <f t="shared" si="231"/>
        <v>14261.991999999998</v>
      </c>
      <c r="F145" s="62">
        <f t="shared" si="231"/>
        <v>21945.847999999994</v>
      </c>
      <c r="G145" s="62">
        <f t="shared" ref="G145:R145" si="232">G146+G147</f>
        <v>8934.9560000000001</v>
      </c>
      <c r="H145" s="62">
        <f t="shared" si="232"/>
        <v>18477.592000000001</v>
      </c>
      <c r="I145" s="62">
        <f t="shared" si="232"/>
        <v>27412.547999999999</v>
      </c>
      <c r="J145" s="62">
        <f t="shared" si="232"/>
        <v>6924.34</v>
      </c>
      <c r="K145" s="62">
        <f t="shared" si="232"/>
        <v>13504.73</v>
      </c>
      <c r="L145" s="62">
        <f t="shared" si="232"/>
        <v>20429.07</v>
      </c>
      <c r="M145" s="62">
        <f t="shared" si="232"/>
        <v>6636.8869999999997</v>
      </c>
      <c r="N145" s="62">
        <f t="shared" si="232"/>
        <v>10332.855000000001</v>
      </c>
      <c r="O145" s="62">
        <f t="shared" si="232"/>
        <v>16969.742000000002</v>
      </c>
      <c r="P145" s="62">
        <f t="shared" si="232"/>
        <v>6636.8869999999997</v>
      </c>
      <c r="Q145" s="62">
        <f t="shared" si="232"/>
        <v>10332.855000000001</v>
      </c>
      <c r="R145" s="62">
        <f t="shared" si="232"/>
        <v>16969.742000000002</v>
      </c>
    </row>
    <row r="146" spans="1:21" s="31" customFormat="1" ht="15" x14ac:dyDescent="0.2">
      <c r="A146" s="34"/>
      <c r="B146" s="36" t="s">
        <v>79</v>
      </c>
      <c r="C146" s="46" t="s">
        <v>51</v>
      </c>
      <c r="D146" s="61">
        <v>7125.8639999999996</v>
      </c>
      <c r="E146" s="61">
        <v>13628.971999999998</v>
      </c>
      <c r="F146" s="61">
        <f>D146+E146</f>
        <v>20754.835999999996</v>
      </c>
      <c r="G146" s="102">
        <f>7125.864+T130</f>
        <v>8376.9639999999999</v>
      </c>
      <c r="H146" s="102">
        <f>13628.972+U130</f>
        <v>17844.572</v>
      </c>
      <c r="I146" s="102">
        <f t="shared" ref="I146:I147" si="233">G146+H146</f>
        <v>26221.536</v>
      </c>
      <c r="J146" s="61">
        <v>6271.5079999999998</v>
      </c>
      <c r="K146" s="61">
        <v>12892.482</v>
      </c>
      <c r="L146" s="61">
        <f t="shared" ref="L146:L147" si="234">J146+K146</f>
        <v>19163.989999999998</v>
      </c>
      <c r="M146" s="61">
        <v>5965.6629999999996</v>
      </c>
      <c r="N146" s="61">
        <v>9653.237000000001</v>
      </c>
      <c r="O146" s="61">
        <f t="shared" ref="O146:O147" si="235">M146+N146</f>
        <v>15618.900000000001</v>
      </c>
      <c r="P146" s="61">
        <f>M146</f>
        <v>5965.6629999999996</v>
      </c>
      <c r="Q146" s="61">
        <f>N146</f>
        <v>9653.237000000001</v>
      </c>
      <c r="R146" s="61">
        <f t="shared" ref="R146:R147" si="236">P146+Q146</f>
        <v>15618.900000000001</v>
      </c>
    </row>
    <row r="147" spans="1:21" s="31" customFormat="1" ht="15" x14ac:dyDescent="0.2">
      <c r="A147" s="34"/>
      <c r="B147" s="36" t="s">
        <v>87</v>
      </c>
      <c r="C147" s="46" t="s">
        <v>51</v>
      </c>
      <c r="D147" s="61">
        <f>547.095+10.897</f>
        <v>557.99200000000008</v>
      </c>
      <c r="E147" s="61">
        <f>612.793+20.227</f>
        <v>633.02</v>
      </c>
      <c r="F147" s="61">
        <f>D147+E147</f>
        <v>1191.0120000000002</v>
      </c>
      <c r="G147" s="61">
        <f t="shared" ref="G147" si="237">547.095+10.897</f>
        <v>557.99200000000008</v>
      </c>
      <c r="H147" s="61">
        <f t="shared" ref="H147" si="238">612.793+20.227</f>
        <v>633.02</v>
      </c>
      <c r="I147" s="61">
        <f t="shared" si="233"/>
        <v>1191.0120000000002</v>
      </c>
      <c r="J147" s="61">
        <v>652.83199999999999</v>
      </c>
      <c r="K147" s="61">
        <v>612.24800000000005</v>
      </c>
      <c r="L147" s="61">
        <f t="shared" si="234"/>
        <v>1265.08</v>
      </c>
      <c r="M147" s="61">
        <v>671.22399999999993</v>
      </c>
      <c r="N147" s="61">
        <v>679.61799999999994</v>
      </c>
      <c r="O147" s="61">
        <f t="shared" si="235"/>
        <v>1350.8419999999999</v>
      </c>
      <c r="P147" s="61">
        <f>M147</f>
        <v>671.22399999999993</v>
      </c>
      <c r="Q147" s="61">
        <f>N147</f>
        <v>679.61799999999994</v>
      </c>
      <c r="R147" s="61">
        <f t="shared" si="236"/>
        <v>1350.8419999999999</v>
      </c>
      <c r="T147" s="57"/>
      <c r="U147" s="57"/>
    </row>
    <row r="148" spans="1:21" x14ac:dyDescent="0.2">
      <c r="F148" s="103"/>
      <c r="G148" s="150"/>
      <c r="H148" s="150"/>
      <c r="I148" s="150"/>
      <c r="J148" s="150"/>
      <c r="K148" s="103"/>
      <c r="L148" s="103"/>
      <c r="M148" s="103"/>
      <c r="N148" s="103"/>
      <c r="O148" s="103"/>
      <c r="P148" s="103"/>
    </row>
    <row r="149" spans="1:21" x14ac:dyDescent="0.2"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1:21" x14ac:dyDescent="0.2"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1:21" x14ac:dyDescent="0.2"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1:21" x14ac:dyDescent="0.2"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1:21" x14ac:dyDescent="0.2"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1:21" x14ac:dyDescent="0.2">
      <c r="F154" s="103"/>
      <c r="G154" s="103"/>
      <c r="H154" s="103"/>
      <c r="I154" s="103"/>
      <c r="J154" s="103"/>
      <c r="K154" s="104"/>
      <c r="L154" s="105"/>
      <c r="M154" s="211"/>
      <c r="N154" s="211"/>
      <c r="O154" s="103"/>
      <c r="P154" s="103"/>
    </row>
    <row r="155" spans="1:21" x14ac:dyDescent="0.2">
      <c r="F155" s="103"/>
      <c r="G155" s="103"/>
      <c r="H155" s="103"/>
      <c r="I155" s="103"/>
      <c r="J155" s="103"/>
      <c r="K155" s="104"/>
      <c r="L155" s="105"/>
      <c r="M155" s="211"/>
      <c r="N155" s="211"/>
      <c r="O155" s="103"/>
      <c r="P155" s="103"/>
    </row>
    <row r="156" spans="1:21" x14ac:dyDescent="0.2">
      <c r="F156" s="103"/>
      <c r="G156" s="103"/>
      <c r="H156" s="103"/>
      <c r="I156" s="103"/>
      <c r="J156" s="103"/>
      <c r="K156" s="104"/>
      <c r="L156" s="105"/>
      <c r="M156" s="211"/>
      <c r="N156" s="211"/>
      <c r="O156" s="103"/>
      <c r="P156" s="103"/>
    </row>
    <row r="157" spans="1:21" x14ac:dyDescent="0.2"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1:21" x14ac:dyDescent="0.2"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21" x14ac:dyDescent="0.2"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1:21" ht="15" x14ac:dyDescent="0.2">
      <c r="F160" s="103"/>
      <c r="G160" s="102"/>
      <c r="H160" s="102"/>
      <c r="I160" s="102"/>
      <c r="J160" s="103"/>
      <c r="K160" s="103"/>
      <c r="L160" s="103"/>
      <c r="M160" s="103"/>
      <c r="N160" s="103"/>
      <c r="O160" s="103"/>
      <c r="P160" s="103"/>
    </row>
    <row r="161" spans="4:16" ht="15" x14ac:dyDescent="0.2">
      <c r="F161" s="103"/>
      <c r="G161" s="102"/>
      <c r="H161" s="102"/>
      <c r="I161" s="102"/>
      <c r="J161" s="103"/>
      <c r="K161" s="103"/>
      <c r="L161" s="103"/>
      <c r="M161" s="103"/>
      <c r="N161" s="103"/>
      <c r="O161" s="103"/>
      <c r="P161" s="103"/>
    </row>
    <row r="162" spans="4:16" x14ac:dyDescent="0.2">
      <c r="F162" s="103"/>
      <c r="G162" s="103"/>
      <c r="H162" s="103"/>
      <c r="I162" s="212"/>
      <c r="J162" s="103"/>
      <c r="K162" s="103"/>
      <c r="L162" s="103"/>
      <c r="M162" s="103"/>
      <c r="N162" s="103"/>
      <c r="O162" s="103"/>
      <c r="P162" s="103"/>
    </row>
    <row r="163" spans="4:16" x14ac:dyDescent="0.2">
      <c r="F163" s="103"/>
      <c r="G163" s="213"/>
      <c r="H163" s="213"/>
      <c r="I163" s="214"/>
      <c r="J163" s="103"/>
      <c r="K163" s="103"/>
      <c r="L163" s="213"/>
      <c r="M163" s="213"/>
      <c r="N163" s="214"/>
      <c r="O163" s="103"/>
      <c r="P163" s="103"/>
    </row>
    <row r="164" spans="4:16" ht="13.5" thickBot="1" x14ac:dyDescent="0.25">
      <c r="F164" s="103"/>
      <c r="G164" s="213"/>
      <c r="H164" s="213"/>
      <c r="I164" s="215"/>
      <c r="J164" s="103"/>
      <c r="K164" s="103"/>
      <c r="L164" s="213"/>
      <c r="M164" s="213"/>
      <c r="N164" s="215"/>
      <c r="O164" s="103"/>
      <c r="P164" s="103"/>
    </row>
    <row r="165" spans="4:16" x14ac:dyDescent="0.2"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6" spans="4:16" x14ac:dyDescent="0.2"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</row>
    <row r="167" spans="4:16" x14ac:dyDescent="0.2"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</row>
    <row r="168" spans="4:16" x14ac:dyDescent="0.2"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4:16" x14ac:dyDescent="0.2">
      <c r="D169" s="101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4:16" ht="15" x14ac:dyDescent="0.2">
      <c r="F170" s="103"/>
      <c r="G170" s="102"/>
      <c r="H170" s="102"/>
      <c r="I170" s="102"/>
      <c r="J170" s="103"/>
      <c r="K170" s="103"/>
      <c r="L170" s="103"/>
      <c r="M170" s="103"/>
      <c r="N170" s="103"/>
      <c r="O170" s="103"/>
      <c r="P170" s="103"/>
    </row>
    <row r="171" spans="4:16" ht="15" x14ac:dyDescent="0.2">
      <c r="F171" s="103"/>
      <c r="G171" s="102"/>
      <c r="H171" s="102"/>
      <c r="I171" s="102"/>
      <c r="J171" s="103"/>
      <c r="K171" s="103"/>
      <c r="L171" s="103"/>
      <c r="M171" s="103"/>
      <c r="N171" s="103"/>
      <c r="O171" s="103"/>
      <c r="P171" s="103"/>
    </row>
    <row r="172" spans="4:16" x14ac:dyDescent="0.2">
      <c r="F172" s="103"/>
      <c r="G172" s="103"/>
      <c r="H172" s="103"/>
      <c r="I172" s="212"/>
      <c r="J172" s="103"/>
      <c r="K172" s="103"/>
      <c r="L172" s="103"/>
      <c r="M172" s="103"/>
      <c r="N172" s="103"/>
      <c r="O172" s="103"/>
      <c r="P172" s="103"/>
    </row>
    <row r="173" spans="4:16" x14ac:dyDescent="0.2">
      <c r="F173" s="103"/>
      <c r="G173" s="213"/>
      <c r="H173" s="213"/>
      <c r="I173" s="214"/>
      <c r="J173" s="103"/>
      <c r="K173" s="103"/>
      <c r="L173" s="213"/>
      <c r="M173" s="213"/>
      <c r="N173" s="214"/>
      <c r="O173" s="103"/>
      <c r="P173" s="103"/>
    </row>
    <row r="174" spans="4:16" ht="13.5" thickBot="1" x14ac:dyDescent="0.25">
      <c r="F174" s="103"/>
      <c r="G174" s="213"/>
      <c r="H174" s="213"/>
      <c r="I174" s="215"/>
      <c r="J174" s="103"/>
      <c r="K174" s="103"/>
      <c r="L174" s="213"/>
      <c r="M174" s="213"/>
      <c r="N174" s="215"/>
      <c r="O174" s="103"/>
      <c r="P174" s="103"/>
    </row>
    <row r="175" spans="4:16" x14ac:dyDescent="0.2"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4:16" x14ac:dyDescent="0.2">
      <c r="D176" s="101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6:16" x14ac:dyDescent="0.2"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</row>
    <row r="178" spans="6:16" x14ac:dyDescent="0.2"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6:16" ht="15" x14ac:dyDescent="0.2">
      <c r="F179" s="103"/>
      <c r="G179" s="102"/>
      <c r="H179" s="102"/>
      <c r="I179" s="102"/>
      <c r="J179" s="103"/>
      <c r="K179" s="103"/>
      <c r="L179" s="103"/>
      <c r="M179" s="103"/>
      <c r="N179" s="103"/>
      <c r="O179" s="103"/>
      <c r="P179" s="103"/>
    </row>
    <row r="180" spans="6:16" ht="15" x14ac:dyDescent="0.2">
      <c r="F180" s="103"/>
      <c r="G180" s="102"/>
      <c r="H180" s="102"/>
      <c r="I180" s="102"/>
      <c r="J180" s="103"/>
      <c r="K180" s="103"/>
      <c r="L180" s="103"/>
      <c r="M180" s="103"/>
      <c r="N180" s="103"/>
      <c r="O180" s="103"/>
      <c r="P180" s="103"/>
    </row>
    <row r="181" spans="6:16" x14ac:dyDescent="0.2">
      <c r="F181" s="103"/>
      <c r="G181" s="103"/>
      <c r="H181" s="103"/>
      <c r="I181" s="212"/>
      <c r="J181" s="103"/>
      <c r="K181" s="103"/>
      <c r="L181" s="103"/>
      <c r="M181" s="103"/>
      <c r="N181" s="212"/>
      <c r="O181" s="103"/>
      <c r="P181" s="103"/>
    </row>
    <row r="182" spans="6:16" x14ac:dyDescent="0.2">
      <c r="F182" s="103"/>
      <c r="G182" s="213"/>
      <c r="H182" s="213"/>
      <c r="I182" s="214"/>
      <c r="J182" s="103"/>
      <c r="K182" s="103"/>
      <c r="L182" s="213"/>
      <c r="M182" s="213"/>
      <c r="N182" s="214"/>
      <c r="O182" s="103"/>
      <c r="P182" s="103"/>
    </row>
    <row r="183" spans="6:16" ht="13.5" thickBot="1" x14ac:dyDescent="0.25">
      <c r="F183" s="103"/>
      <c r="G183" s="213"/>
      <c r="H183" s="213"/>
      <c r="I183" s="215"/>
      <c r="J183" s="103"/>
      <c r="K183" s="103"/>
      <c r="L183" s="213"/>
      <c r="M183" s="213"/>
      <c r="N183" s="215"/>
      <c r="O183" s="103"/>
      <c r="P183" s="103"/>
    </row>
    <row r="184" spans="6:16" x14ac:dyDescent="0.2"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5" spans="6:16" x14ac:dyDescent="0.2"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</row>
    <row r="186" spans="6:16" x14ac:dyDescent="0.2"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6:16" x14ac:dyDescent="0.2"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6:16" x14ac:dyDescent="0.2"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  <row r="189" spans="6:16" x14ac:dyDescent="0.2"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6:16" x14ac:dyDescent="0.2">
      <c r="F190" s="103"/>
      <c r="G190" s="150"/>
      <c r="H190" s="150"/>
      <c r="I190" s="150"/>
      <c r="J190" s="150"/>
      <c r="K190" s="103"/>
      <c r="L190" s="103"/>
      <c r="M190" s="103"/>
      <c r="N190" s="103"/>
      <c r="O190" s="103"/>
      <c r="P190" s="103"/>
    </row>
    <row r="191" spans="6:16" x14ac:dyDescent="0.2"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6:16" x14ac:dyDescent="0.2"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6:16" x14ac:dyDescent="0.2"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6:16" x14ac:dyDescent="0.2"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6:16" x14ac:dyDescent="0.2"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6:16" x14ac:dyDescent="0.2">
      <c r="F196" s="103"/>
      <c r="G196" s="103"/>
      <c r="H196" s="103"/>
      <c r="I196" s="103"/>
      <c r="J196" s="103"/>
      <c r="K196" s="104"/>
      <c r="L196" s="105"/>
      <c r="M196" s="103"/>
      <c r="N196" s="103"/>
      <c r="O196" s="103"/>
      <c r="P196" s="103"/>
    </row>
    <row r="197" spans="6:16" x14ac:dyDescent="0.2">
      <c r="F197" s="103"/>
      <c r="G197" s="103"/>
      <c r="H197" s="103"/>
      <c r="I197" s="103"/>
      <c r="J197" s="103"/>
      <c r="K197" s="104"/>
      <c r="L197" s="105"/>
      <c r="M197" s="103"/>
      <c r="N197" s="103"/>
      <c r="O197" s="103"/>
      <c r="P197" s="103"/>
    </row>
    <row r="198" spans="6:16" x14ac:dyDescent="0.2">
      <c r="F198" s="103"/>
      <c r="G198" s="103"/>
      <c r="H198" s="103"/>
      <c r="I198" s="103"/>
      <c r="J198" s="103"/>
      <c r="K198" s="104"/>
      <c r="L198" s="105"/>
      <c r="M198" s="103"/>
      <c r="N198" s="103"/>
      <c r="O198" s="103"/>
      <c r="P198" s="103"/>
    </row>
    <row r="199" spans="6:16" x14ac:dyDescent="0.2"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6:16" x14ac:dyDescent="0.2">
      <c r="F200" s="103"/>
      <c r="G200" s="216"/>
      <c r="H200" s="216"/>
      <c r="I200" s="103"/>
      <c r="J200" s="103"/>
      <c r="K200" s="103"/>
      <c r="L200" s="103"/>
      <c r="M200" s="103"/>
      <c r="N200" s="103"/>
      <c r="O200" s="103"/>
      <c r="P200" s="103"/>
    </row>
    <row r="201" spans="6:16" x14ac:dyDescent="0.2">
      <c r="F201" s="103"/>
      <c r="G201" s="216"/>
      <c r="H201" s="216"/>
      <c r="I201" s="103"/>
      <c r="J201" s="103"/>
      <c r="K201" s="103"/>
      <c r="L201" s="103"/>
      <c r="M201" s="103"/>
      <c r="N201" s="103"/>
      <c r="O201" s="103"/>
      <c r="P201" s="103"/>
    </row>
    <row r="202" spans="6:16" ht="15" x14ac:dyDescent="0.2">
      <c r="F202" s="103"/>
      <c r="G202" s="102"/>
      <c r="H202" s="102"/>
      <c r="I202" s="102"/>
      <c r="J202" s="103"/>
      <c r="K202" s="103"/>
      <c r="L202" s="103"/>
      <c r="M202" s="103"/>
      <c r="N202" s="103"/>
      <c r="O202" s="103"/>
      <c r="P202" s="103"/>
    </row>
    <row r="203" spans="6:16" ht="15" x14ac:dyDescent="0.2">
      <c r="F203" s="103"/>
      <c r="G203" s="102"/>
      <c r="H203" s="102"/>
      <c r="I203" s="102"/>
      <c r="J203" s="103"/>
      <c r="K203" s="103"/>
      <c r="L203" s="103"/>
      <c r="M203" s="103"/>
      <c r="N203" s="103"/>
      <c r="O203" s="103"/>
      <c r="P203" s="103"/>
    </row>
    <row r="204" spans="6:16" x14ac:dyDescent="0.2">
      <c r="F204" s="103"/>
      <c r="G204" s="103"/>
      <c r="H204" s="103"/>
      <c r="I204" s="212"/>
      <c r="J204" s="103"/>
      <c r="K204" s="103"/>
      <c r="L204" s="103"/>
      <c r="M204" s="103"/>
      <c r="N204" s="103"/>
      <c r="O204" s="103"/>
      <c r="P204" s="103"/>
    </row>
    <row r="205" spans="6:16" x14ac:dyDescent="0.2">
      <c r="F205" s="103"/>
      <c r="G205" s="213"/>
      <c r="H205" s="213"/>
      <c r="I205" s="214"/>
      <c r="J205" s="103"/>
      <c r="K205" s="103"/>
      <c r="L205" s="213"/>
      <c r="M205" s="213"/>
      <c r="N205" s="214"/>
      <c r="O205" s="103"/>
      <c r="P205" s="103"/>
    </row>
    <row r="206" spans="6:16" ht="13.5" thickBot="1" x14ac:dyDescent="0.25">
      <c r="F206" s="103"/>
      <c r="G206" s="213"/>
      <c r="H206" s="213"/>
      <c r="I206" s="215"/>
      <c r="J206" s="103"/>
      <c r="K206" s="103"/>
      <c r="L206" s="213"/>
      <c r="M206" s="213"/>
      <c r="N206" s="215"/>
      <c r="O206" s="103"/>
      <c r="P206" s="103"/>
    </row>
    <row r="207" spans="6:16" x14ac:dyDescent="0.2"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6:16" x14ac:dyDescent="0.2"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4:16" x14ac:dyDescent="0.2"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4:16" x14ac:dyDescent="0.2"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4:16" ht="15" x14ac:dyDescent="0.2">
      <c r="D211" s="101"/>
      <c r="F211" s="103"/>
      <c r="G211" s="102"/>
      <c r="H211" s="102"/>
      <c r="I211" s="102"/>
      <c r="J211" s="103"/>
      <c r="K211" s="103"/>
      <c r="L211" s="103"/>
      <c r="M211" s="103"/>
      <c r="N211" s="103"/>
      <c r="O211" s="103"/>
      <c r="P211" s="103"/>
    </row>
    <row r="212" spans="4:16" ht="15" x14ac:dyDescent="0.2">
      <c r="F212" s="103"/>
      <c r="G212" s="102"/>
      <c r="H212" s="102"/>
      <c r="I212" s="102"/>
      <c r="J212" s="103"/>
      <c r="K212" s="103"/>
      <c r="L212" s="103"/>
      <c r="M212" s="103"/>
      <c r="N212" s="103"/>
      <c r="O212" s="103"/>
      <c r="P212" s="103"/>
    </row>
    <row r="213" spans="4:16" x14ac:dyDescent="0.2">
      <c r="F213" s="103"/>
      <c r="G213" s="103"/>
      <c r="H213" s="103"/>
      <c r="I213" s="212"/>
      <c r="J213" s="103"/>
      <c r="K213" s="103"/>
      <c r="L213" s="103"/>
      <c r="M213" s="103"/>
      <c r="N213" s="103"/>
      <c r="O213" s="103"/>
      <c r="P213" s="103"/>
    </row>
    <row r="214" spans="4:16" x14ac:dyDescent="0.2">
      <c r="F214" s="103"/>
      <c r="G214" s="213"/>
      <c r="H214" s="213"/>
      <c r="I214" s="214"/>
      <c r="J214" s="103"/>
      <c r="K214" s="103"/>
      <c r="L214" s="213"/>
      <c r="M214" s="213"/>
      <c r="N214" s="214"/>
      <c r="O214" s="103"/>
      <c r="P214" s="103"/>
    </row>
    <row r="215" spans="4:16" ht="13.5" thickBot="1" x14ac:dyDescent="0.25">
      <c r="F215" s="103"/>
      <c r="G215" s="213"/>
      <c r="H215" s="213"/>
      <c r="I215" s="215"/>
      <c r="J215" s="103"/>
      <c r="K215" s="103"/>
      <c r="L215" s="213"/>
      <c r="M215" s="213"/>
      <c r="N215" s="215"/>
      <c r="O215" s="103"/>
      <c r="P215" s="103"/>
    </row>
    <row r="216" spans="4:16" x14ac:dyDescent="0.2"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4:16" x14ac:dyDescent="0.2"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4:16" x14ac:dyDescent="0.2">
      <c r="D218" s="101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</row>
    <row r="219" spans="4:16" x14ac:dyDescent="0.2"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</row>
    <row r="220" spans="4:16" ht="15" x14ac:dyDescent="0.2">
      <c r="F220" s="103"/>
      <c r="G220" s="102"/>
      <c r="H220" s="102"/>
      <c r="I220" s="102"/>
      <c r="J220" s="103"/>
      <c r="K220" s="103"/>
      <c r="L220" s="103"/>
      <c r="M220" s="103"/>
      <c r="N220" s="103"/>
      <c r="O220" s="103"/>
      <c r="P220" s="103"/>
    </row>
    <row r="221" spans="4:16" ht="15" x14ac:dyDescent="0.2">
      <c r="F221" s="103"/>
      <c r="G221" s="217"/>
      <c r="H221" s="217"/>
      <c r="I221" s="102"/>
      <c r="J221" s="103"/>
      <c r="K221" s="103"/>
      <c r="L221" s="103"/>
      <c r="M221" s="103"/>
      <c r="N221" s="103"/>
      <c r="O221" s="103"/>
      <c r="P221" s="103"/>
    </row>
    <row r="222" spans="4:16" x14ac:dyDescent="0.2">
      <c r="F222" s="103"/>
      <c r="G222" s="103"/>
      <c r="H222" s="103"/>
      <c r="I222" s="212"/>
      <c r="J222" s="103"/>
      <c r="K222" s="103"/>
      <c r="L222" s="103"/>
      <c r="M222" s="103"/>
      <c r="N222" s="212"/>
      <c r="O222" s="103"/>
      <c r="P222" s="103"/>
    </row>
    <row r="223" spans="4:16" x14ac:dyDescent="0.2">
      <c r="F223" s="103"/>
      <c r="G223" s="213"/>
      <c r="H223" s="213"/>
      <c r="I223" s="214"/>
      <c r="J223" s="103"/>
      <c r="K223" s="103"/>
      <c r="L223" s="213"/>
      <c r="M223" s="213"/>
      <c r="N223" s="214"/>
      <c r="O223" s="103"/>
      <c r="P223" s="103"/>
    </row>
    <row r="224" spans="4:16" ht="13.5" thickBot="1" x14ac:dyDescent="0.25">
      <c r="F224" s="103"/>
      <c r="G224" s="213"/>
      <c r="H224" s="213"/>
      <c r="I224" s="215"/>
      <c r="J224" s="103"/>
      <c r="K224" s="103"/>
      <c r="L224" s="213"/>
      <c r="M224" s="213"/>
      <c r="N224" s="215"/>
      <c r="O224" s="103"/>
      <c r="P224" s="103"/>
    </row>
    <row r="225" spans="6:16" x14ac:dyDescent="0.2"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</row>
    <row r="226" spans="6:16" x14ac:dyDescent="0.2"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</row>
    <row r="227" spans="6:16" x14ac:dyDescent="0.2"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</row>
    <row r="228" spans="6:16" x14ac:dyDescent="0.2"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</row>
    <row r="229" spans="6:16" x14ac:dyDescent="0.2"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</row>
    <row r="230" spans="6:16" x14ac:dyDescent="0.2"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</row>
    <row r="231" spans="6:16" x14ac:dyDescent="0.2"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</row>
    <row r="232" spans="6:16" x14ac:dyDescent="0.2">
      <c r="F232" s="103"/>
      <c r="G232" s="150"/>
      <c r="H232" s="150"/>
      <c r="I232" s="150"/>
      <c r="J232" s="150"/>
      <c r="K232" s="103"/>
      <c r="L232" s="103"/>
      <c r="M232" s="103"/>
      <c r="N232" s="103"/>
      <c r="O232" s="103"/>
      <c r="P232" s="103"/>
    </row>
    <row r="233" spans="6:16" x14ac:dyDescent="0.2"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</row>
    <row r="234" spans="6:16" x14ac:dyDescent="0.2"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</row>
    <row r="235" spans="6:16" x14ac:dyDescent="0.2"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</row>
    <row r="236" spans="6:16" x14ac:dyDescent="0.2"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</row>
    <row r="237" spans="6:16" x14ac:dyDescent="0.2"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</row>
    <row r="238" spans="6:16" x14ac:dyDescent="0.2">
      <c r="F238" s="103"/>
      <c r="G238" s="103"/>
      <c r="H238" s="103"/>
      <c r="I238" s="103"/>
      <c r="J238" s="103"/>
      <c r="K238" s="104"/>
      <c r="L238" s="105"/>
      <c r="M238" s="103"/>
      <c r="N238" s="103"/>
      <c r="O238" s="103"/>
      <c r="P238" s="103"/>
    </row>
    <row r="239" spans="6:16" x14ac:dyDescent="0.2">
      <c r="F239" s="103"/>
      <c r="G239" s="103"/>
      <c r="H239" s="103"/>
      <c r="I239" s="103"/>
      <c r="J239" s="103"/>
      <c r="K239" s="104"/>
      <c r="L239" s="105"/>
      <c r="M239" s="103"/>
      <c r="N239" s="103"/>
      <c r="O239" s="103"/>
      <c r="P239" s="103"/>
    </row>
    <row r="240" spans="6:16" x14ac:dyDescent="0.2">
      <c r="F240" s="103"/>
      <c r="G240" s="103"/>
      <c r="H240" s="103"/>
      <c r="I240" s="103"/>
      <c r="J240" s="103"/>
      <c r="K240" s="104"/>
      <c r="L240" s="105"/>
      <c r="M240" s="103"/>
      <c r="N240" s="103"/>
      <c r="O240" s="103"/>
      <c r="P240" s="103"/>
    </row>
    <row r="241" spans="4:16" x14ac:dyDescent="0.2"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</row>
    <row r="242" spans="4:16" x14ac:dyDescent="0.2">
      <c r="F242" s="103"/>
      <c r="G242" s="216"/>
      <c r="H242" s="216"/>
      <c r="I242" s="103"/>
      <c r="J242" s="103"/>
      <c r="K242" s="103"/>
      <c r="L242" s="103"/>
      <c r="M242" s="103"/>
      <c r="N242" s="103"/>
      <c r="O242" s="103"/>
      <c r="P242" s="103"/>
    </row>
    <row r="243" spans="4:16" x14ac:dyDescent="0.2">
      <c r="F243" s="103"/>
      <c r="G243" s="216"/>
      <c r="H243" s="216"/>
      <c r="I243" s="103"/>
      <c r="J243" s="103"/>
      <c r="K243" s="103"/>
      <c r="L243" s="103"/>
      <c r="M243" s="103"/>
      <c r="N243" s="103"/>
      <c r="O243" s="103"/>
      <c r="P243" s="103"/>
    </row>
    <row r="244" spans="4:16" x14ac:dyDescent="0.2">
      <c r="F244" s="103"/>
      <c r="G244" s="103"/>
      <c r="H244" s="103"/>
      <c r="I244" s="103"/>
      <c r="J244" s="103"/>
      <c r="K244" s="104"/>
      <c r="L244" s="105"/>
      <c r="M244" s="103"/>
      <c r="N244" s="103"/>
      <c r="O244" s="103"/>
      <c r="P244" s="103"/>
    </row>
    <row r="245" spans="4:16" x14ac:dyDescent="0.2">
      <c r="F245" s="103"/>
      <c r="G245" s="103"/>
      <c r="H245" s="103"/>
      <c r="I245" s="103"/>
      <c r="J245" s="103"/>
      <c r="K245" s="104"/>
      <c r="L245" s="105"/>
      <c r="M245" s="103"/>
      <c r="N245" s="103"/>
      <c r="O245" s="103"/>
      <c r="P245" s="103"/>
    </row>
    <row r="246" spans="4:16" x14ac:dyDescent="0.2"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</row>
    <row r="247" spans="4:16" x14ac:dyDescent="0.2">
      <c r="F247" s="103"/>
      <c r="G247" s="216"/>
      <c r="H247" s="216"/>
      <c r="I247" s="103"/>
      <c r="J247" s="103"/>
      <c r="K247" s="103"/>
      <c r="L247" s="103"/>
      <c r="M247" s="103"/>
      <c r="N247" s="103"/>
      <c r="O247" s="103"/>
      <c r="P247" s="103"/>
    </row>
    <row r="248" spans="4:16" x14ac:dyDescent="0.2">
      <c r="F248" s="103"/>
      <c r="G248" s="216"/>
      <c r="H248" s="216"/>
      <c r="I248" s="103"/>
      <c r="J248" s="103"/>
      <c r="K248" s="103"/>
      <c r="L248" s="103"/>
      <c r="M248" s="103"/>
      <c r="N248" s="103"/>
      <c r="O248" s="103"/>
      <c r="P248" s="103"/>
    </row>
    <row r="249" spans="4:16" x14ac:dyDescent="0.2"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</row>
    <row r="250" spans="4:16" x14ac:dyDescent="0.2"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</row>
    <row r="251" spans="4:16" x14ac:dyDescent="0.2"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</row>
    <row r="252" spans="4:16" x14ac:dyDescent="0.2"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</row>
    <row r="253" spans="4:16" x14ac:dyDescent="0.2">
      <c r="D253" s="101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</row>
    <row r="254" spans="4:16" x14ac:dyDescent="0.2"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</row>
    <row r="255" spans="4:16" x14ac:dyDescent="0.2"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</row>
    <row r="256" spans="4:16" x14ac:dyDescent="0.2"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</row>
    <row r="257" spans="4:16" x14ac:dyDescent="0.2">
      <c r="F257" s="103"/>
      <c r="G257" s="103"/>
      <c r="H257" s="103"/>
      <c r="I257" s="103"/>
      <c r="J257" s="103"/>
      <c r="K257" s="104"/>
      <c r="L257" s="105"/>
      <c r="M257" s="103"/>
      <c r="N257" s="103"/>
      <c r="O257" s="103"/>
      <c r="P257" s="103"/>
    </row>
    <row r="258" spans="4:16" x14ac:dyDescent="0.2">
      <c r="F258" s="103"/>
      <c r="G258" s="103"/>
      <c r="H258" s="103"/>
      <c r="I258" s="103"/>
      <c r="J258" s="103"/>
      <c r="K258" s="104"/>
      <c r="L258" s="105"/>
      <c r="M258" s="103"/>
      <c r="N258" s="103"/>
      <c r="O258" s="103"/>
      <c r="P258" s="103"/>
    </row>
    <row r="259" spans="4:16" x14ac:dyDescent="0.2">
      <c r="F259" s="103"/>
      <c r="G259" s="103"/>
      <c r="H259" s="103"/>
      <c r="I259" s="103"/>
      <c r="J259" s="103"/>
      <c r="K259" s="104"/>
      <c r="L259" s="105"/>
      <c r="M259" s="103"/>
      <c r="N259" s="103"/>
      <c r="O259" s="103"/>
      <c r="P259" s="103"/>
    </row>
    <row r="260" spans="4:16" x14ac:dyDescent="0.2">
      <c r="D260" s="101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</row>
    <row r="261" spans="4:16" x14ac:dyDescent="0.2">
      <c r="F261" s="103"/>
      <c r="G261" s="216"/>
      <c r="H261" s="216"/>
      <c r="I261" s="103"/>
      <c r="J261" s="103"/>
      <c r="K261" s="103"/>
      <c r="L261" s="103"/>
      <c r="M261" s="103"/>
      <c r="N261" s="103"/>
      <c r="O261" s="103"/>
      <c r="P261" s="103"/>
    </row>
    <row r="262" spans="4:16" x14ac:dyDescent="0.2">
      <c r="F262" s="103"/>
      <c r="G262" s="216"/>
      <c r="H262" s="216"/>
      <c r="I262" s="103"/>
      <c r="J262" s="103"/>
      <c r="K262" s="103"/>
      <c r="L262" s="103"/>
      <c r="M262" s="103"/>
      <c r="N262" s="103"/>
      <c r="O262" s="103"/>
      <c r="P262" s="103"/>
    </row>
    <row r="263" spans="4:16" x14ac:dyDescent="0.2">
      <c r="F263" s="103"/>
      <c r="G263" s="103"/>
      <c r="H263" s="103"/>
      <c r="I263" s="103"/>
      <c r="J263" s="103"/>
      <c r="K263" s="104"/>
      <c r="L263" s="105"/>
      <c r="M263" s="103"/>
      <c r="N263" s="103"/>
      <c r="O263" s="103"/>
      <c r="P263" s="103"/>
    </row>
    <row r="264" spans="4:16" x14ac:dyDescent="0.2">
      <c r="F264" s="103"/>
      <c r="G264" s="103"/>
      <c r="H264" s="103"/>
      <c r="I264" s="103"/>
      <c r="J264" s="103"/>
      <c r="K264" s="104"/>
      <c r="L264" s="105"/>
      <c r="M264" s="103"/>
      <c r="N264" s="103"/>
      <c r="O264" s="103"/>
      <c r="P264" s="103"/>
    </row>
    <row r="265" spans="4:16" x14ac:dyDescent="0.2"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4:16" x14ac:dyDescent="0.2">
      <c r="F266" s="103"/>
      <c r="G266" s="216"/>
      <c r="H266" s="216"/>
      <c r="I266" s="103"/>
      <c r="J266" s="103"/>
      <c r="K266" s="103"/>
      <c r="L266" s="103"/>
      <c r="M266" s="103"/>
      <c r="N266" s="103"/>
      <c r="O266" s="103"/>
      <c r="P266" s="103"/>
    </row>
    <row r="267" spans="4:16" x14ac:dyDescent="0.2">
      <c r="F267" s="103"/>
      <c r="G267" s="216"/>
      <c r="H267" s="216"/>
      <c r="I267" s="103"/>
      <c r="J267" s="103"/>
      <c r="K267" s="103"/>
      <c r="L267" s="103"/>
      <c r="M267" s="103"/>
      <c r="N267" s="103"/>
      <c r="O267" s="103"/>
      <c r="P267" s="103"/>
    </row>
    <row r="268" spans="4:16" x14ac:dyDescent="0.2"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</row>
    <row r="269" spans="4:16" x14ac:dyDescent="0.2"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</row>
    <row r="270" spans="4:16" x14ac:dyDescent="0.2"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</row>
    <row r="271" spans="4:16" x14ac:dyDescent="0.2"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</row>
    <row r="272" spans="4:16" x14ac:dyDescent="0.2"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</row>
    <row r="273" spans="6:16" x14ac:dyDescent="0.2"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</row>
    <row r="274" spans="6:16" x14ac:dyDescent="0.2"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</row>
    <row r="275" spans="6:16" x14ac:dyDescent="0.2">
      <c r="F275" s="103"/>
      <c r="G275" s="103"/>
      <c r="H275" s="103"/>
      <c r="I275" s="103"/>
      <c r="J275" s="103"/>
      <c r="K275" s="104"/>
      <c r="L275" s="105"/>
      <c r="M275" s="103"/>
      <c r="N275" s="103"/>
      <c r="O275" s="103"/>
      <c r="P275" s="103"/>
    </row>
    <row r="276" spans="6:16" x14ac:dyDescent="0.2">
      <c r="F276" s="103"/>
      <c r="G276" s="103"/>
      <c r="H276" s="103"/>
      <c r="I276" s="103"/>
      <c r="J276" s="103"/>
      <c r="K276" s="104"/>
      <c r="L276" s="105"/>
      <c r="M276" s="103"/>
      <c r="N276" s="103"/>
      <c r="O276" s="103"/>
      <c r="P276" s="103"/>
    </row>
    <row r="277" spans="6:16" x14ac:dyDescent="0.2">
      <c r="F277" s="103"/>
      <c r="G277" s="103"/>
      <c r="H277" s="103"/>
      <c r="I277" s="103"/>
      <c r="J277" s="103"/>
      <c r="K277" s="104"/>
      <c r="L277" s="105"/>
      <c r="M277" s="103"/>
      <c r="N277" s="103"/>
      <c r="O277" s="103"/>
      <c r="P277" s="103"/>
    </row>
    <row r="278" spans="6:16" x14ac:dyDescent="0.2"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</row>
    <row r="279" spans="6:16" x14ac:dyDescent="0.2"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</row>
    <row r="280" spans="6:16" x14ac:dyDescent="0.2"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</row>
    <row r="281" spans="6:16" x14ac:dyDescent="0.2"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</row>
    <row r="282" spans="6:16" x14ac:dyDescent="0.2"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</row>
    <row r="283" spans="6:16" x14ac:dyDescent="0.2"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</row>
    <row r="284" spans="6:16" x14ac:dyDescent="0.2">
      <c r="F284" s="103"/>
      <c r="G284" s="103"/>
      <c r="H284" s="103"/>
      <c r="I284" s="103"/>
      <c r="J284" s="103"/>
      <c r="K284" s="104"/>
      <c r="L284" s="105"/>
      <c r="M284" s="103"/>
      <c r="N284" s="103"/>
      <c r="O284" s="103"/>
      <c r="P284" s="103"/>
    </row>
    <row r="285" spans="6:16" x14ac:dyDescent="0.2">
      <c r="F285" s="103"/>
      <c r="G285" s="103"/>
      <c r="H285" s="103"/>
      <c r="I285" s="103"/>
      <c r="J285" s="103"/>
      <c r="K285" s="104"/>
      <c r="L285" s="105"/>
      <c r="M285" s="103"/>
      <c r="N285" s="103"/>
      <c r="O285" s="103"/>
      <c r="P285" s="103"/>
    </row>
    <row r="286" spans="6:16" x14ac:dyDescent="0.2">
      <c r="F286" s="103"/>
      <c r="G286" s="103"/>
      <c r="H286" s="103"/>
      <c r="I286" s="103"/>
      <c r="J286" s="103"/>
      <c r="K286" s="104"/>
      <c r="L286" s="105"/>
      <c r="M286" s="103"/>
      <c r="N286" s="103"/>
      <c r="O286" s="103"/>
      <c r="P286" s="103"/>
    </row>
    <row r="287" spans="6:16" x14ac:dyDescent="0.2"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</row>
    <row r="288" spans="6:16" x14ac:dyDescent="0.2">
      <c r="F288" s="103"/>
      <c r="G288" s="216"/>
      <c r="H288" s="216"/>
      <c r="I288" s="103"/>
      <c r="J288" s="103"/>
      <c r="K288" s="103"/>
      <c r="L288" s="103"/>
      <c r="M288" s="103"/>
      <c r="N288" s="103"/>
      <c r="O288" s="103"/>
      <c r="P288" s="103"/>
    </row>
    <row r="289" spans="4:16" x14ac:dyDescent="0.2">
      <c r="F289" s="103"/>
      <c r="G289" s="216"/>
      <c r="H289" s="216"/>
      <c r="I289" s="103"/>
      <c r="J289" s="103"/>
      <c r="K289" s="103"/>
      <c r="L289" s="103"/>
      <c r="M289" s="103"/>
      <c r="N289" s="103"/>
      <c r="O289" s="103"/>
      <c r="P289" s="103"/>
    </row>
    <row r="290" spans="4:16" x14ac:dyDescent="0.2">
      <c r="D290" s="101"/>
      <c r="F290" s="103"/>
      <c r="G290" s="103"/>
      <c r="H290" s="103"/>
      <c r="I290" s="103"/>
      <c r="J290" s="103"/>
      <c r="K290" s="104"/>
      <c r="L290" s="105"/>
      <c r="M290" s="103"/>
      <c r="N290" s="103"/>
      <c r="O290" s="103"/>
      <c r="P290" s="103"/>
    </row>
    <row r="291" spans="4:16" x14ac:dyDescent="0.2">
      <c r="F291" s="103"/>
      <c r="G291" s="103"/>
      <c r="H291" s="103"/>
      <c r="I291" s="103"/>
      <c r="J291" s="103"/>
      <c r="K291" s="104"/>
      <c r="L291" s="105"/>
      <c r="M291" s="103"/>
      <c r="N291" s="103"/>
      <c r="O291" s="103"/>
      <c r="P291" s="103"/>
    </row>
    <row r="292" spans="4:16" x14ac:dyDescent="0.2"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</row>
    <row r="293" spans="4:16" x14ac:dyDescent="0.2">
      <c r="F293" s="103"/>
      <c r="G293" s="216"/>
      <c r="H293" s="216"/>
      <c r="I293" s="103"/>
      <c r="J293" s="103"/>
      <c r="K293" s="103"/>
      <c r="L293" s="103"/>
      <c r="M293" s="103"/>
      <c r="N293" s="103"/>
      <c r="O293" s="103"/>
      <c r="P293" s="103"/>
    </row>
    <row r="294" spans="4:16" x14ac:dyDescent="0.2">
      <c r="F294" s="103"/>
      <c r="G294" s="216"/>
      <c r="H294" s="216"/>
      <c r="I294" s="103"/>
      <c r="J294" s="103"/>
      <c r="K294" s="103"/>
      <c r="L294" s="103"/>
      <c r="M294" s="103"/>
      <c r="N294" s="103"/>
      <c r="O294" s="103"/>
      <c r="P294" s="103"/>
    </row>
    <row r="295" spans="4:16" x14ac:dyDescent="0.2"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</row>
    <row r="296" spans="4:16" x14ac:dyDescent="0.2"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</row>
    <row r="297" spans="4:16" x14ac:dyDescent="0.2">
      <c r="D297" s="101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</row>
    <row r="298" spans="4:16" x14ac:dyDescent="0.2"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</row>
    <row r="299" spans="4:16" x14ac:dyDescent="0.2"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</row>
    <row r="300" spans="4:16" x14ac:dyDescent="0.2"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</row>
    <row r="301" spans="4:16" x14ac:dyDescent="0.2"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</row>
    <row r="302" spans="4:16" x14ac:dyDescent="0.2"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</row>
    <row r="303" spans="4:16" x14ac:dyDescent="0.2">
      <c r="F303" s="103"/>
      <c r="G303" s="103"/>
      <c r="H303" s="103"/>
      <c r="I303" s="103"/>
      <c r="J303" s="103"/>
      <c r="K303" s="104"/>
      <c r="L303" s="105"/>
      <c r="M303" s="103"/>
      <c r="N303" s="103"/>
      <c r="O303" s="103"/>
      <c r="P303" s="103"/>
    </row>
    <row r="304" spans="4:16" x14ac:dyDescent="0.2">
      <c r="F304" s="103"/>
      <c r="G304" s="103"/>
      <c r="H304" s="103"/>
      <c r="I304" s="103"/>
      <c r="J304" s="103"/>
      <c r="K304" s="104"/>
      <c r="L304" s="105"/>
      <c r="M304" s="103"/>
      <c r="N304" s="103"/>
      <c r="O304" s="103"/>
      <c r="P304" s="103"/>
    </row>
    <row r="305" spans="6:16" x14ac:dyDescent="0.2">
      <c r="F305" s="103"/>
      <c r="G305" s="103"/>
      <c r="H305" s="103"/>
      <c r="I305" s="103"/>
      <c r="J305" s="103"/>
      <c r="K305" s="104"/>
      <c r="L305" s="105"/>
      <c r="M305" s="103"/>
      <c r="N305" s="103"/>
      <c r="O305" s="103"/>
      <c r="P305" s="103"/>
    </row>
    <row r="306" spans="6:16" x14ac:dyDescent="0.2"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</row>
    <row r="307" spans="6:16" x14ac:dyDescent="0.2">
      <c r="F307" s="103"/>
      <c r="G307" s="216"/>
      <c r="H307" s="216"/>
      <c r="I307" s="103"/>
      <c r="J307" s="103"/>
      <c r="K307" s="103"/>
      <c r="L307" s="103"/>
      <c r="M307" s="103"/>
      <c r="N307" s="103"/>
      <c r="O307" s="103"/>
      <c r="P307" s="103"/>
    </row>
    <row r="308" spans="6:16" x14ac:dyDescent="0.2">
      <c r="F308" s="103"/>
      <c r="G308" s="216"/>
      <c r="H308" s="216"/>
      <c r="I308" s="103"/>
      <c r="J308" s="103"/>
      <c r="K308" s="103"/>
      <c r="L308" s="103"/>
      <c r="M308" s="103"/>
      <c r="N308" s="103"/>
      <c r="O308" s="103"/>
      <c r="P308" s="103"/>
    </row>
    <row r="309" spans="6:16" x14ac:dyDescent="0.2">
      <c r="F309" s="103"/>
      <c r="G309" s="103"/>
      <c r="H309" s="103"/>
      <c r="I309" s="103"/>
      <c r="J309" s="103"/>
      <c r="K309" s="104"/>
      <c r="L309" s="105"/>
      <c r="M309" s="103"/>
      <c r="N309" s="103"/>
      <c r="O309" s="103"/>
      <c r="P309" s="103"/>
    </row>
    <row r="310" spans="6:16" x14ac:dyDescent="0.2">
      <c r="F310" s="103"/>
      <c r="G310" s="103"/>
      <c r="H310" s="103"/>
      <c r="I310" s="103"/>
      <c r="J310" s="103"/>
      <c r="K310" s="104"/>
      <c r="L310" s="105"/>
      <c r="M310" s="103"/>
      <c r="N310" s="103"/>
      <c r="O310" s="103"/>
      <c r="P310" s="103"/>
    </row>
    <row r="311" spans="6:16" x14ac:dyDescent="0.2"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</row>
    <row r="312" spans="6:16" x14ac:dyDescent="0.2">
      <c r="F312" s="103"/>
      <c r="G312" s="216"/>
      <c r="H312" s="216"/>
      <c r="I312" s="103"/>
      <c r="J312" s="103"/>
      <c r="K312" s="103"/>
      <c r="L312" s="103"/>
      <c r="M312" s="103"/>
      <c r="N312" s="103"/>
      <c r="O312" s="103"/>
      <c r="P312" s="103"/>
    </row>
    <row r="313" spans="6:16" x14ac:dyDescent="0.2">
      <c r="F313" s="103"/>
      <c r="G313" s="216"/>
      <c r="H313" s="216"/>
      <c r="I313" s="103"/>
      <c r="J313" s="103"/>
      <c r="K313" s="103"/>
      <c r="L313" s="103"/>
      <c r="M313" s="103"/>
      <c r="N313" s="103"/>
      <c r="O313" s="103"/>
      <c r="P313" s="103"/>
    </row>
    <row r="314" spans="6:16" x14ac:dyDescent="0.2"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</row>
    <row r="315" spans="6:16" x14ac:dyDescent="0.2"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</row>
    <row r="316" spans="6:16" x14ac:dyDescent="0.2"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</row>
    <row r="317" spans="6:16" x14ac:dyDescent="0.2"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</row>
    <row r="318" spans="6:16" x14ac:dyDescent="0.2"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</row>
    <row r="319" spans="6:16" x14ac:dyDescent="0.2"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</row>
    <row r="320" spans="6:16" x14ac:dyDescent="0.2"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</row>
    <row r="321" spans="4:16" x14ac:dyDescent="0.2"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</row>
    <row r="322" spans="4:16" x14ac:dyDescent="0.2"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</row>
    <row r="323" spans="4:16" x14ac:dyDescent="0.2"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</row>
    <row r="324" spans="4:16" x14ac:dyDescent="0.2"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</row>
    <row r="325" spans="4:16" x14ac:dyDescent="0.2"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</row>
    <row r="326" spans="4:16" x14ac:dyDescent="0.2"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</row>
    <row r="327" spans="4:16" x14ac:dyDescent="0.2">
      <c r="D327" s="101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</row>
    <row r="328" spans="4:16" x14ac:dyDescent="0.2"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</row>
    <row r="329" spans="4:16" x14ac:dyDescent="0.2"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</row>
    <row r="330" spans="4:16" x14ac:dyDescent="0.2">
      <c r="G330" s="103"/>
      <c r="H330" s="103"/>
      <c r="I330" s="103"/>
      <c r="J330" s="103"/>
      <c r="K330" s="103"/>
      <c r="L330" s="103"/>
      <c r="M330" s="103"/>
      <c r="N330" s="103"/>
    </row>
    <row r="331" spans="4:16" x14ac:dyDescent="0.2">
      <c r="G331" s="103"/>
      <c r="H331" s="103"/>
      <c r="I331" s="103"/>
      <c r="J331" s="103"/>
      <c r="K331" s="103"/>
      <c r="L331" s="103"/>
      <c r="M331" s="103"/>
      <c r="N331" s="103"/>
    </row>
    <row r="332" spans="4:16" x14ac:dyDescent="0.2">
      <c r="G332" s="103"/>
      <c r="H332" s="103"/>
      <c r="I332" s="103"/>
      <c r="J332" s="103"/>
      <c r="K332" s="103"/>
      <c r="L332" s="103"/>
      <c r="M332" s="103"/>
      <c r="N332" s="103"/>
    </row>
    <row r="333" spans="4:16" x14ac:dyDescent="0.2">
      <c r="G333" s="103"/>
      <c r="H333" s="103"/>
      <c r="I333" s="103"/>
      <c r="J333" s="103"/>
      <c r="K333" s="103"/>
      <c r="L333" s="103"/>
      <c r="M333" s="103"/>
      <c r="N333" s="103"/>
    </row>
    <row r="334" spans="4:16" x14ac:dyDescent="0.2">
      <c r="D334" s="101"/>
      <c r="G334" s="103"/>
      <c r="H334" s="103"/>
      <c r="I334" s="103"/>
      <c r="J334" s="103"/>
      <c r="K334" s="103"/>
      <c r="L334" s="103"/>
      <c r="M334" s="103"/>
      <c r="N334" s="103"/>
    </row>
    <row r="335" spans="4:16" x14ac:dyDescent="0.2">
      <c r="G335" s="103"/>
      <c r="H335" s="103"/>
      <c r="I335" s="103"/>
      <c r="J335" s="103"/>
      <c r="K335" s="103"/>
      <c r="L335" s="103"/>
      <c r="M335" s="103"/>
      <c r="N335" s="103"/>
    </row>
    <row r="336" spans="4:16" x14ac:dyDescent="0.2">
      <c r="G336" s="103"/>
      <c r="H336" s="103"/>
      <c r="I336" s="103"/>
      <c r="J336" s="103"/>
      <c r="K336" s="103"/>
      <c r="L336" s="103"/>
      <c r="M336" s="103"/>
      <c r="N336" s="103"/>
    </row>
    <row r="337" spans="7:14" x14ac:dyDescent="0.2">
      <c r="G337" s="103"/>
      <c r="H337" s="103"/>
      <c r="I337" s="103"/>
      <c r="J337" s="103"/>
      <c r="K337" s="103"/>
      <c r="L337" s="103"/>
      <c r="M337" s="103"/>
      <c r="N337" s="103"/>
    </row>
    <row r="338" spans="7:14" x14ac:dyDescent="0.2">
      <c r="G338" s="103"/>
      <c r="H338" s="103"/>
      <c r="I338" s="103"/>
      <c r="J338" s="103"/>
      <c r="K338" s="103"/>
      <c r="L338" s="103"/>
      <c r="M338" s="103"/>
      <c r="N338" s="103"/>
    </row>
    <row r="339" spans="7:14" x14ac:dyDescent="0.2">
      <c r="G339" s="103"/>
      <c r="H339" s="103"/>
      <c r="I339" s="103"/>
      <c r="J339" s="103"/>
      <c r="K339" s="103"/>
      <c r="L339" s="103"/>
      <c r="M339" s="103"/>
      <c r="N339" s="103"/>
    </row>
    <row r="340" spans="7:14" x14ac:dyDescent="0.2">
      <c r="G340" s="103"/>
      <c r="H340" s="103"/>
      <c r="I340" s="103"/>
      <c r="J340" s="103"/>
      <c r="K340" s="103"/>
      <c r="L340" s="103"/>
      <c r="M340" s="103"/>
      <c r="N340" s="103"/>
    </row>
    <row r="341" spans="7:14" x14ac:dyDescent="0.2">
      <c r="G341" s="103"/>
      <c r="H341" s="103"/>
      <c r="I341" s="103"/>
      <c r="J341" s="103"/>
      <c r="K341" s="103"/>
      <c r="L341" s="103"/>
      <c r="M341" s="103"/>
      <c r="N341" s="103"/>
    </row>
    <row r="342" spans="7:14" x14ac:dyDescent="0.2">
      <c r="G342" s="103"/>
      <c r="H342" s="103"/>
      <c r="I342" s="103"/>
      <c r="J342" s="103"/>
      <c r="K342" s="103"/>
      <c r="L342" s="103"/>
      <c r="M342" s="103"/>
      <c r="N342" s="103"/>
    </row>
    <row r="343" spans="7:14" x14ac:dyDescent="0.2">
      <c r="G343" s="103"/>
      <c r="H343" s="103"/>
      <c r="I343" s="103"/>
      <c r="J343" s="103"/>
      <c r="K343" s="103"/>
      <c r="L343" s="103"/>
      <c r="M343" s="103"/>
      <c r="N343" s="103"/>
    </row>
    <row r="344" spans="7:14" x14ac:dyDescent="0.2">
      <c r="G344" s="103"/>
      <c r="H344" s="103"/>
      <c r="I344" s="103"/>
      <c r="J344" s="103"/>
      <c r="K344" s="103"/>
      <c r="L344" s="103"/>
      <c r="M344" s="103"/>
      <c r="N344" s="103"/>
    </row>
  </sheetData>
  <mergeCells count="71">
    <mergeCell ref="D117:F117"/>
    <mergeCell ref="G117:I117"/>
    <mergeCell ref="J117:L117"/>
    <mergeCell ref="M117:O117"/>
    <mergeCell ref="P117:R117"/>
    <mergeCell ref="D80:F80"/>
    <mergeCell ref="G80:I80"/>
    <mergeCell ref="J80:L80"/>
    <mergeCell ref="M80:O80"/>
    <mergeCell ref="P80:R80"/>
    <mergeCell ref="D43:F43"/>
    <mergeCell ref="G43:I43"/>
    <mergeCell ref="J43:L43"/>
    <mergeCell ref="M43:O43"/>
    <mergeCell ref="P43:R43"/>
    <mergeCell ref="D6:F6"/>
    <mergeCell ref="G6:I6"/>
    <mergeCell ref="J6:L6"/>
    <mergeCell ref="M6:O6"/>
    <mergeCell ref="P6:R6"/>
    <mergeCell ref="A1:F1"/>
    <mergeCell ref="A2:A5"/>
    <mergeCell ref="B2:B5"/>
    <mergeCell ref="C2:C5"/>
    <mergeCell ref="D2:R2"/>
    <mergeCell ref="D3:R3"/>
    <mergeCell ref="D4:F4"/>
    <mergeCell ref="G4:I4"/>
    <mergeCell ref="J4:L4"/>
    <mergeCell ref="M4:O4"/>
    <mergeCell ref="P4:R4"/>
    <mergeCell ref="Q1:R1"/>
    <mergeCell ref="A38:F38"/>
    <mergeCell ref="A39:A42"/>
    <mergeCell ref="B39:B42"/>
    <mergeCell ref="C39:C42"/>
    <mergeCell ref="D39:R39"/>
    <mergeCell ref="D40:R40"/>
    <mergeCell ref="D41:F41"/>
    <mergeCell ref="G41:I41"/>
    <mergeCell ref="J41:L41"/>
    <mergeCell ref="M41:O41"/>
    <mergeCell ref="P41:R41"/>
    <mergeCell ref="Q38:R38"/>
    <mergeCell ref="A75:F75"/>
    <mergeCell ref="A76:A79"/>
    <mergeCell ref="B76:B79"/>
    <mergeCell ref="C76:C79"/>
    <mergeCell ref="D76:R76"/>
    <mergeCell ref="D77:R77"/>
    <mergeCell ref="D78:F78"/>
    <mergeCell ref="G78:I78"/>
    <mergeCell ref="J78:L78"/>
    <mergeCell ref="M78:O78"/>
    <mergeCell ref="P78:R78"/>
    <mergeCell ref="P75:R75"/>
    <mergeCell ref="A112:F112"/>
    <mergeCell ref="A113:A116"/>
    <mergeCell ref="B113:B116"/>
    <mergeCell ref="C113:C116"/>
    <mergeCell ref="D113:R113"/>
    <mergeCell ref="D114:R114"/>
    <mergeCell ref="D115:F115"/>
    <mergeCell ref="G115:I115"/>
    <mergeCell ref="J115:L115"/>
    <mergeCell ref="M115:O115"/>
    <mergeCell ref="P115:R115"/>
    <mergeCell ref="Q112:R112"/>
    <mergeCell ref="G190:J190"/>
    <mergeCell ref="G232:J232"/>
    <mergeCell ref="G148:J148"/>
  </mergeCells>
  <printOptions horizontalCentered="1"/>
  <pageMargins left="0.39370078740157483" right="0.39370078740157483" top="0.98425196850393704" bottom="0.39370078740157483" header="0.27559055118110237" footer="0.27559055118110237"/>
  <pageSetup paperSize="9" scale="52" fitToHeight="5" orientation="landscape" r:id="rId1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66"/>
  <sheetViews>
    <sheetView topLeftCell="B40" zoomScale="80" zoomScaleNormal="80" workbookViewId="0">
      <selection activeCell="I70" sqref="I70"/>
    </sheetView>
  </sheetViews>
  <sheetFormatPr defaultRowHeight="15.75" x14ac:dyDescent="0.25"/>
  <cols>
    <col min="1" max="1" width="3.7109375" style="2" hidden="1" customWidth="1"/>
    <col min="2" max="2" width="6.5703125" style="2" customWidth="1"/>
    <col min="3" max="3" width="49.28515625" style="2" customWidth="1"/>
    <col min="4" max="4" width="14.7109375" style="2" customWidth="1"/>
    <col min="5" max="9" width="11.42578125" style="2" customWidth="1"/>
    <col min="10" max="16384" width="9.140625" style="2"/>
  </cols>
  <sheetData>
    <row r="1" spans="2:9" ht="50.25" customHeight="1" x14ac:dyDescent="0.25">
      <c r="B1" s="182" t="s">
        <v>99</v>
      </c>
      <c r="C1" s="182"/>
      <c r="D1" s="182"/>
      <c r="E1" s="182"/>
      <c r="F1" s="182"/>
      <c r="G1" s="182"/>
      <c r="H1" s="182"/>
      <c r="I1" s="182"/>
    </row>
    <row r="2" spans="2:9" ht="11.25" customHeight="1" x14ac:dyDescent="0.25">
      <c r="B2" s="12"/>
      <c r="C2" s="12"/>
      <c r="D2" s="12"/>
      <c r="E2" s="12"/>
      <c r="F2" s="1"/>
      <c r="G2" s="1"/>
      <c r="H2" s="1"/>
    </row>
    <row r="3" spans="2:9" ht="18.600000000000001" customHeight="1" x14ac:dyDescent="0.25">
      <c r="B3" s="174" t="s">
        <v>113</v>
      </c>
      <c r="C3" s="174"/>
      <c r="D3" s="174"/>
      <c r="E3" s="174"/>
      <c r="F3" s="174"/>
      <c r="G3" s="174"/>
      <c r="H3" s="174"/>
      <c r="I3" s="174"/>
    </row>
    <row r="4" spans="2:9" ht="18.600000000000001" customHeight="1" x14ac:dyDescent="0.25">
      <c r="B4" s="185" t="s">
        <v>101</v>
      </c>
      <c r="C4" s="183" t="s">
        <v>109</v>
      </c>
      <c r="D4" s="183"/>
      <c r="E4" s="183"/>
      <c r="F4" s="183"/>
      <c r="G4" s="183"/>
      <c r="H4" s="183"/>
      <c r="I4" s="184"/>
    </row>
    <row r="5" spans="2:9" ht="65.25" customHeight="1" x14ac:dyDescent="0.25">
      <c r="B5" s="186"/>
      <c r="C5" s="53" t="s">
        <v>9</v>
      </c>
      <c r="D5" s="52" t="s">
        <v>1</v>
      </c>
      <c r="E5" s="168" t="s">
        <v>114</v>
      </c>
      <c r="F5" s="169"/>
      <c r="G5" s="169"/>
      <c r="H5" s="169"/>
      <c r="I5" s="170"/>
    </row>
    <row r="6" spans="2:9" x14ac:dyDescent="0.25">
      <c r="B6" s="52">
        <v>1</v>
      </c>
      <c r="C6" s="52">
        <v>2</v>
      </c>
      <c r="D6" s="52">
        <v>3</v>
      </c>
      <c r="E6" s="168">
        <v>4</v>
      </c>
      <c r="F6" s="169"/>
      <c r="G6" s="169"/>
      <c r="H6" s="169"/>
      <c r="I6" s="170"/>
    </row>
    <row r="7" spans="2:9" x14ac:dyDescent="0.25">
      <c r="B7" s="63" t="s">
        <v>4</v>
      </c>
      <c r="C7" s="64" t="s">
        <v>115</v>
      </c>
      <c r="D7" s="52"/>
      <c r="E7" s="168"/>
      <c r="F7" s="169"/>
      <c r="G7" s="169"/>
      <c r="H7" s="169"/>
      <c r="I7" s="170"/>
    </row>
    <row r="8" spans="2:9" x14ac:dyDescent="0.25">
      <c r="B8" s="6" t="s">
        <v>116</v>
      </c>
      <c r="C8" s="56" t="s">
        <v>117</v>
      </c>
      <c r="D8" s="187" t="s">
        <v>94</v>
      </c>
      <c r="E8" s="168">
        <v>175.1</v>
      </c>
      <c r="F8" s="169"/>
      <c r="G8" s="169"/>
      <c r="H8" s="169"/>
      <c r="I8" s="170"/>
    </row>
    <row r="9" spans="2:9" x14ac:dyDescent="0.25">
      <c r="B9" s="65" t="s">
        <v>118</v>
      </c>
      <c r="C9" s="56" t="s">
        <v>119</v>
      </c>
      <c r="D9" s="188"/>
      <c r="E9" s="168">
        <v>39.5</v>
      </c>
      <c r="F9" s="169"/>
      <c r="G9" s="169"/>
      <c r="H9" s="169"/>
      <c r="I9" s="170"/>
    </row>
    <row r="10" spans="2:9" x14ac:dyDescent="0.25">
      <c r="B10" s="65" t="s">
        <v>120</v>
      </c>
      <c r="C10" s="56" t="s">
        <v>121</v>
      </c>
      <c r="D10" s="188"/>
      <c r="E10" s="168">
        <v>139.5</v>
      </c>
      <c r="F10" s="169"/>
      <c r="G10" s="169"/>
      <c r="H10" s="169"/>
      <c r="I10" s="170"/>
    </row>
    <row r="11" spans="2:9" x14ac:dyDescent="0.25">
      <c r="B11" s="6" t="s">
        <v>122</v>
      </c>
      <c r="C11" s="56" t="s">
        <v>123</v>
      </c>
      <c r="D11" s="188"/>
      <c r="E11" s="168">
        <v>39.5</v>
      </c>
      <c r="F11" s="169"/>
      <c r="G11" s="169"/>
      <c r="H11" s="169"/>
      <c r="I11" s="170"/>
    </row>
    <row r="12" spans="2:9" x14ac:dyDescent="0.25">
      <c r="B12" s="65" t="s">
        <v>124</v>
      </c>
      <c r="C12" s="56" t="s">
        <v>125</v>
      </c>
      <c r="D12" s="188"/>
      <c r="E12" s="168">
        <v>225.8</v>
      </c>
      <c r="F12" s="169"/>
      <c r="G12" s="169"/>
      <c r="H12" s="169"/>
      <c r="I12" s="170"/>
    </row>
    <row r="13" spans="2:9" x14ac:dyDescent="0.25">
      <c r="B13" s="65" t="s">
        <v>126</v>
      </c>
      <c r="C13" s="56" t="s">
        <v>127</v>
      </c>
      <c r="D13" s="188"/>
      <c r="E13" s="168">
        <v>177.3</v>
      </c>
      <c r="F13" s="169"/>
      <c r="G13" s="169"/>
      <c r="H13" s="169"/>
      <c r="I13" s="170"/>
    </row>
    <row r="14" spans="2:9" x14ac:dyDescent="0.25">
      <c r="B14" s="6" t="s">
        <v>128</v>
      </c>
      <c r="C14" s="56" t="s">
        <v>129</v>
      </c>
      <c r="D14" s="188"/>
      <c r="E14" s="168">
        <v>2077.5</v>
      </c>
      <c r="F14" s="169"/>
      <c r="G14" s="169"/>
      <c r="H14" s="169"/>
      <c r="I14" s="170"/>
    </row>
    <row r="15" spans="2:9" x14ac:dyDescent="0.25">
      <c r="B15" s="65" t="s">
        <v>130</v>
      </c>
      <c r="C15" s="56" t="s">
        <v>131</v>
      </c>
      <c r="D15" s="188"/>
      <c r="E15" s="168">
        <v>288.7</v>
      </c>
      <c r="F15" s="169"/>
      <c r="G15" s="169"/>
      <c r="H15" s="169"/>
      <c r="I15" s="170"/>
    </row>
    <row r="16" spans="2:9" x14ac:dyDescent="0.25">
      <c r="B16" s="65" t="s">
        <v>132</v>
      </c>
      <c r="C16" s="56" t="s">
        <v>133</v>
      </c>
      <c r="D16" s="188"/>
      <c r="E16" s="171">
        <v>172</v>
      </c>
      <c r="F16" s="172"/>
      <c r="G16" s="172"/>
      <c r="H16" s="172"/>
      <c r="I16" s="173"/>
    </row>
    <row r="17" spans="2:11" x14ac:dyDescent="0.25">
      <c r="B17" s="6" t="s">
        <v>134</v>
      </c>
      <c r="C17" s="56" t="s">
        <v>135</v>
      </c>
      <c r="D17" s="189"/>
      <c r="E17" s="168">
        <v>66.900000000000006</v>
      </c>
      <c r="F17" s="169"/>
      <c r="G17" s="169"/>
      <c r="H17" s="169"/>
      <c r="I17" s="170"/>
    </row>
    <row r="18" spans="2:11" x14ac:dyDescent="0.25">
      <c r="B18" s="65" t="s">
        <v>136</v>
      </c>
      <c r="C18" s="56" t="s">
        <v>137</v>
      </c>
      <c r="D18" s="6" t="s">
        <v>95</v>
      </c>
      <c r="E18" s="192">
        <v>3468.7848690000001</v>
      </c>
      <c r="F18" s="193"/>
      <c r="G18" s="193"/>
      <c r="H18" s="193"/>
      <c r="I18" s="194"/>
    </row>
    <row r="19" spans="2:11" x14ac:dyDescent="0.25">
      <c r="B19" s="65" t="s">
        <v>138</v>
      </c>
      <c r="C19" s="56" t="s">
        <v>137</v>
      </c>
      <c r="D19" s="6" t="s">
        <v>96</v>
      </c>
      <c r="E19" s="192">
        <v>3557.7245130411607</v>
      </c>
      <c r="F19" s="193"/>
      <c r="G19" s="193"/>
      <c r="H19" s="193"/>
      <c r="I19" s="194"/>
    </row>
    <row r="20" spans="2:11" x14ac:dyDescent="0.25">
      <c r="B20" s="65" t="s">
        <v>139</v>
      </c>
      <c r="C20" s="56" t="s">
        <v>137</v>
      </c>
      <c r="D20" s="6" t="s">
        <v>97</v>
      </c>
      <c r="E20" s="192">
        <f>[1]Эгв!$V$51</f>
        <v>3673.5996004309113</v>
      </c>
      <c r="F20" s="193"/>
      <c r="G20" s="193"/>
      <c r="H20" s="193"/>
      <c r="I20" s="194"/>
    </row>
    <row r="21" spans="2:11" x14ac:dyDescent="0.25">
      <c r="B21" s="65" t="s">
        <v>140</v>
      </c>
      <c r="C21" s="56" t="s">
        <v>137</v>
      </c>
      <c r="D21" s="6" t="s">
        <v>98</v>
      </c>
      <c r="E21" s="192">
        <f>[1]Эгв!$Z$51</f>
        <v>3782.3381486036665</v>
      </c>
      <c r="F21" s="193"/>
      <c r="G21" s="193"/>
      <c r="H21" s="193"/>
      <c r="I21" s="194"/>
    </row>
    <row r="22" spans="2:11" x14ac:dyDescent="0.25">
      <c r="B22" s="55" t="s">
        <v>5</v>
      </c>
      <c r="C22" s="66" t="s">
        <v>141</v>
      </c>
      <c r="D22" s="6"/>
      <c r="E22" s="171"/>
      <c r="F22" s="172"/>
      <c r="G22" s="172"/>
      <c r="H22" s="172"/>
      <c r="I22" s="173"/>
    </row>
    <row r="23" spans="2:11" x14ac:dyDescent="0.25">
      <c r="B23" s="65" t="s">
        <v>142</v>
      </c>
      <c r="C23" s="56" t="s">
        <v>143</v>
      </c>
      <c r="D23" s="187" t="s">
        <v>94</v>
      </c>
      <c r="E23" s="171">
        <v>962.7</v>
      </c>
      <c r="F23" s="172"/>
      <c r="G23" s="172"/>
      <c r="H23" s="172"/>
      <c r="I23" s="173"/>
    </row>
    <row r="24" spans="2:11" x14ac:dyDescent="0.25">
      <c r="B24" s="65" t="s">
        <v>144</v>
      </c>
      <c r="C24" s="56" t="s">
        <v>145</v>
      </c>
      <c r="D24" s="189"/>
      <c r="E24" s="171">
        <v>3479.6</v>
      </c>
      <c r="F24" s="172"/>
      <c r="G24" s="172"/>
      <c r="H24" s="172"/>
      <c r="I24" s="173"/>
    </row>
    <row r="25" spans="2:11" x14ac:dyDescent="0.25">
      <c r="B25" s="65" t="s">
        <v>146</v>
      </c>
      <c r="C25" s="56" t="s">
        <v>137</v>
      </c>
      <c r="D25" s="6" t="s">
        <v>95</v>
      </c>
      <c r="E25" s="171">
        <v>4529.8337039999997</v>
      </c>
      <c r="F25" s="172"/>
      <c r="G25" s="172"/>
      <c r="H25" s="172"/>
      <c r="I25" s="173"/>
    </row>
    <row r="26" spans="2:11" x14ac:dyDescent="0.25">
      <c r="B26" s="65" t="s">
        <v>147</v>
      </c>
      <c r="C26" s="56" t="s">
        <v>137</v>
      </c>
      <c r="D26" s="6" t="s">
        <v>96</v>
      </c>
      <c r="E26" s="171">
        <v>4645.9786401705596</v>
      </c>
      <c r="F26" s="172"/>
      <c r="G26" s="172"/>
      <c r="H26" s="172"/>
      <c r="I26" s="173"/>
    </row>
    <row r="27" spans="2:11" x14ac:dyDescent="0.25">
      <c r="B27" s="65" t="s">
        <v>148</v>
      </c>
      <c r="C27" s="56" t="s">
        <v>137</v>
      </c>
      <c r="D27" s="6" t="s">
        <v>97</v>
      </c>
      <c r="E27" s="171">
        <f>[1]Амг!$V$51</f>
        <v>4797.2981644809151</v>
      </c>
      <c r="F27" s="172"/>
      <c r="G27" s="172"/>
      <c r="H27" s="172"/>
      <c r="I27" s="173"/>
    </row>
    <row r="28" spans="2:11" x14ac:dyDescent="0.25">
      <c r="B28" s="65" t="s">
        <v>149</v>
      </c>
      <c r="C28" s="56" t="s">
        <v>137</v>
      </c>
      <c r="D28" s="6" t="s">
        <v>98</v>
      </c>
      <c r="E28" s="171">
        <f>[1]Амг!$Z$51</f>
        <v>4939.2981901495496</v>
      </c>
      <c r="F28" s="172"/>
      <c r="G28" s="172"/>
      <c r="H28" s="172"/>
      <c r="I28" s="173"/>
      <c r="K28" s="67"/>
    </row>
    <row r="29" spans="2:11" x14ac:dyDescent="0.25">
      <c r="B29" s="55" t="s">
        <v>150</v>
      </c>
      <c r="C29" s="66" t="s">
        <v>151</v>
      </c>
      <c r="D29" s="6"/>
      <c r="E29" s="171"/>
      <c r="F29" s="172"/>
      <c r="G29" s="172"/>
      <c r="H29" s="172"/>
      <c r="I29" s="173"/>
    </row>
    <row r="30" spans="2:11" x14ac:dyDescent="0.25">
      <c r="B30" s="65" t="s">
        <v>152</v>
      </c>
      <c r="C30" s="56" t="s">
        <v>153</v>
      </c>
      <c r="D30" s="187" t="s">
        <v>94</v>
      </c>
      <c r="E30" s="171">
        <v>135.69999999999999</v>
      </c>
      <c r="F30" s="172"/>
      <c r="G30" s="172"/>
      <c r="H30" s="172"/>
      <c r="I30" s="173"/>
    </row>
    <row r="31" spans="2:11" x14ac:dyDescent="0.25">
      <c r="B31" s="65" t="s">
        <v>154</v>
      </c>
      <c r="C31" s="56" t="s">
        <v>155</v>
      </c>
      <c r="D31" s="188"/>
      <c r="E31" s="171">
        <v>830.5</v>
      </c>
      <c r="F31" s="172"/>
      <c r="G31" s="172"/>
      <c r="H31" s="172"/>
      <c r="I31" s="173"/>
    </row>
    <row r="32" spans="2:11" x14ac:dyDescent="0.25">
      <c r="B32" s="65" t="s">
        <v>156</v>
      </c>
      <c r="C32" s="56" t="s">
        <v>157</v>
      </c>
      <c r="D32" s="189"/>
      <c r="E32" s="171">
        <v>1906.6</v>
      </c>
      <c r="F32" s="172"/>
      <c r="G32" s="172"/>
      <c r="H32" s="172"/>
      <c r="I32" s="173"/>
    </row>
    <row r="33" spans="2:11" x14ac:dyDescent="0.25">
      <c r="B33" s="65" t="s">
        <v>158</v>
      </c>
      <c r="C33" s="56" t="s">
        <v>137</v>
      </c>
      <c r="D33" s="6" t="s">
        <v>95</v>
      </c>
      <c r="E33" s="171">
        <v>2929.3941600000003</v>
      </c>
      <c r="F33" s="172"/>
      <c r="G33" s="172"/>
      <c r="H33" s="172"/>
      <c r="I33" s="173"/>
    </row>
    <row r="34" spans="2:11" x14ac:dyDescent="0.25">
      <c r="B34" s="65" t="s">
        <v>159</v>
      </c>
      <c r="C34" s="56" t="s">
        <v>137</v>
      </c>
      <c r="D34" s="6" t="s">
        <v>96</v>
      </c>
      <c r="E34" s="171">
        <v>3004.5038262624007</v>
      </c>
      <c r="F34" s="172"/>
      <c r="G34" s="172"/>
      <c r="H34" s="172"/>
      <c r="I34" s="173"/>
    </row>
    <row r="35" spans="2:11" x14ac:dyDescent="0.25">
      <c r="B35" s="65" t="s">
        <v>160</v>
      </c>
      <c r="C35" s="56" t="s">
        <v>137</v>
      </c>
      <c r="D35" s="6" t="s">
        <v>97</v>
      </c>
      <c r="E35" s="171">
        <f>[1]Кон!$V$51</f>
        <v>3102.3605158837672</v>
      </c>
      <c r="F35" s="172"/>
      <c r="G35" s="172"/>
      <c r="H35" s="172"/>
      <c r="I35" s="173"/>
    </row>
    <row r="36" spans="2:11" x14ac:dyDescent="0.25">
      <c r="B36" s="65" t="s">
        <v>161</v>
      </c>
      <c r="C36" s="56" t="s">
        <v>137</v>
      </c>
      <c r="D36" s="6" t="s">
        <v>98</v>
      </c>
      <c r="E36" s="171">
        <f>[1]Кон!$Z$51</f>
        <v>3194.1903871539275</v>
      </c>
      <c r="F36" s="172"/>
      <c r="G36" s="172"/>
      <c r="H36" s="172"/>
      <c r="I36" s="173"/>
      <c r="K36" s="67"/>
    </row>
    <row r="37" spans="2:11" x14ac:dyDescent="0.25">
      <c r="B37" s="55" t="s">
        <v>7</v>
      </c>
      <c r="C37" s="66" t="s">
        <v>162</v>
      </c>
      <c r="D37" s="6"/>
      <c r="E37" s="168"/>
      <c r="F37" s="169"/>
      <c r="G37" s="169"/>
      <c r="H37" s="169"/>
      <c r="I37" s="170"/>
    </row>
    <row r="38" spans="2:11" x14ac:dyDescent="0.25">
      <c r="B38" s="65" t="s">
        <v>163</v>
      </c>
      <c r="C38" s="56" t="s">
        <v>164</v>
      </c>
      <c r="D38" s="6" t="s">
        <v>94</v>
      </c>
      <c r="E38" s="168">
        <v>1379.4</v>
      </c>
      <c r="F38" s="169"/>
      <c r="G38" s="169"/>
      <c r="H38" s="169"/>
      <c r="I38" s="170"/>
    </row>
    <row r="39" spans="2:11" x14ac:dyDescent="0.25">
      <c r="B39" s="65" t="s">
        <v>165</v>
      </c>
      <c r="C39" s="56" t="s">
        <v>137</v>
      </c>
      <c r="D39" s="6" t="s">
        <v>95</v>
      </c>
      <c r="E39" s="171">
        <v>1406.604771</v>
      </c>
      <c r="F39" s="172"/>
      <c r="G39" s="172"/>
      <c r="H39" s="172"/>
      <c r="I39" s="173"/>
    </row>
    <row r="40" spans="2:11" x14ac:dyDescent="0.25">
      <c r="B40" s="65" t="s">
        <v>166</v>
      </c>
      <c r="C40" s="56" t="s">
        <v>137</v>
      </c>
      <c r="D40" s="6" t="s">
        <v>96</v>
      </c>
      <c r="E40" s="171">
        <v>1442.67011732844</v>
      </c>
      <c r="F40" s="172"/>
      <c r="G40" s="172"/>
      <c r="H40" s="172"/>
      <c r="I40" s="173"/>
    </row>
    <row r="41" spans="2:11" x14ac:dyDescent="0.25">
      <c r="B41" s="65" t="s">
        <v>167</v>
      </c>
      <c r="C41" s="56" t="s">
        <v>137</v>
      </c>
      <c r="D41" s="6" t="s">
        <v>97</v>
      </c>
      <c r="E41" s="171">
        <f>[1]Шмидт!$V$51</f>
        <v>1489.6578830498274</v>
      </c>
      <c r="F41" s="172"/>
      <c r="G41" s="172"/>
      <c r="H41" s="172"/>
      <c r="I41" s="173"/>
    </row>
    <row r="42" spans="2:11" x14ac:dyDescent="0.25">
      <c r="B42" s="65" t="s">
        <v>168</v>
      </c>
      <c r="C42" s="56" t="s">
        <v>137</v>
      </c>
      <c r="D42" s="6" t="s">
        <v>98</v>
      </c>
      <c r="E42" s="171">
        <f>[1]Шмидт!$Z$51</f>
        <v>1533.751756388102</v>
      </c>
      <c r="F42" s="172"/>
      <c r="G42" s="172"/>
      <c r="H42" s="172"/>
      <c r="I42" s="173"/>
      <c r="K42" s="67"/>
    </row>
    <row r="43" spans="2:11" x14ac:dyDescent="0.25">
      <c r="B43" s="175" t="s">
        <v>11</v>
      </c>
      <c r="C43" s="176"/>
      <c r="D43" s="177"/>
      <c r="E43" s="190">
        <f>SUM(E8:E42)</f>
        <v>63594.289246943226</v>
      </c>
      <c r="F43" s="190"/>
      <c r="G43" s="190"/>
      <c r="H43" s="190"/>
      <c r="I43" s="191"/>
    </row>
    <row r="44" spans="2:11" ht="11.25" customHeight="1" x14ac:dyDescent="0.25">
      <c r="B44" s="178"/>
      <c r="C44" s="178"/>
      <c r="D44" s="178"/>
      <c r="E44" s="178"/>
      <c r="F44" s="178"/>
      <c r="G44" s="178"/>
      <c r="H44" s="178"/>
      <c r="I44" s="178"/>
    </row>
    <row r="45" spans="2:11" ht="21.75" customHeight="1" x14ac:dyDescent="0.25">
      <c r="B45" s="174" t="s">
        <v>169</v>
      </c>
      <c r="C45" s="174"/>
      <c r="D45" s="174"/>
      <c r="E45" s="174"/>
      <c r="F45" s="174"/>
      <c r="G45" s="174"/>
      <c r="H45" s="174"/>
      <c r="I45" s="174"/>
    </row>
    <row r="46" spans="2:11" ht="62.45" customHeight="1" x14ac:dyDescent="0.25">
      <c r="B46" s="52" t="s">
        <v>8</v>
      </c>
      <c r="C46" s="52" t="s">
        <v>9</v>
      </c>
      <c r="D46" s="52" t="s">
        <v>1</v>
      </c>
      <c r="E46" s="168" t="s">
        <v>10</v>
      </c>
      <c r="F46" s="169"/>
      <c r="G46" s="169"/>
      <c r="H46" s="169"/>
      <c r="I46" s="170"/>
    </row>
    <row r="47" spans="2:11" x14ac:dyDescent="0.25">
      <c r="B47" s="52">
        <v>1</v>
      </c>
      <c r="C47" s="52">
        <v>2</v>
      </c>
      <c r="D47" s="52">
        <v>3</v>
      </c>
      <c r="E47" s="168">
        <v>4</v>
      </c>
      <c r="F47" s="169"/>
      <c r="G47" s="169"/>
      <c r="H47" s="169"/>
      <c r="I47" s="170"/>
    </row>
    <row r="48" spans="2:11" x14ac:dyDescent="0.25">
      <c r="B48" s="6" t="s">
        <v>4</v>
      </c>
      <c r="C48" s="56"/>
      <c r="D48" s="6"/>
      <c r="E48" s="168"/>
      <c r="F48" s="169"/>
      <c r="G48" s="169"/>
      <c r="H48" s="169"/>
      <c r="I48" s="170"/>
    </row>
    <row r="49" spans="2:9" x14ac:dyDescent="0.25">
      <c r="B49" s="175" t="s">
        <v>11</v>
      </c>
      <c r="C49" s="176"/>
      <c r="D49" s="176"/>
      <c r="E49" s="176"/>
      <c r="F49" s="176"/>
      <c r="G49" s="176"/>
      <c r="H49" s="176"/>
      <c r="I49" s="177"/>
    </row>
    <row r="50" spans="2:9" ht="17.25" customHeight="1" x14ac:dyDescent="0.25">
      <c r="B50" s="195" t="s">
        <v>170</v>
      </c>
      <c r="C50" s="195"/>
      <c r="D50" s="195"/>
      <c r="E50" s="195"/>
      <c r="F50" s="195"/>
      <c r="G50" s="195"/>
      <c r="H50" s="195"/>
      <c r="I50" s="195"/>
    </row>
    <row r="51" spans="2:9" ht="12" customHeight="1" x14ac:dyDescent="0.25">
      <c r="B51" s="54"/>
      <c r="C51" s="54"/>
      <c r="D51" s="54"/>
      <c r="E51" s="54"/>
    </row>
    <row r="52" spans="2:9" ht="35.25" customHeight="1" x14ac:dyDescent="0.25">
      <c r="B52" s="174" t="s">
        <v>171</v>
      </c>
      <c r="C52" s="174"/>
      <c r="D52" s="174"/>
      <c r="E52" s="174"/>
      <c r="F52" s="174"/>
      <c r="G52" s="174"/>
      <c r="H52" s="174"/>
      <c r="I52" s="174"/>
    </row>
    <row r="53" spans="2:9" ht="62.45" customHeight="1" x14ac:dyDescent="0.25">
      <c r="B53" s="52" t="s">
        <v>8</v>
      </c>
      <c r="C53" s="52" t="s">
        <v>9</v>
      </c>
      <c r="D53" s="52" t="s">
        <v>1</v>
      </c>
      <c r="E53" s="168" t="s">
        <v>10</v>
      </c>
      <c r="F53" s="169"/>
      <c r="G53" s="169"/>
      <c r="H53" s="169"/>
      <c r="I53" s="170"/>
    </row>
    <row r="54" spans="2:9" x14ac:dyDescent="0.25">
      <c r="B54" s="52">
        <v>1</v>
      </c>
      <c r="C54" s="52">
        <v>2</v>
      </c>
      <c r="D54" s="52">
        <v>3</v>
      </c>
      <c r="E54" s="168">
        <v>4</v>
      </c>
      <c r="F54" s="169"/>
      <c r="G54" s="169"/>
      <c r="H54" s="169"/>
      <c r="I54" s="170"/>
    </row>
    <row r="55" spans="2:9" x14ac:dyDescent="0.25">
      <c r="B55" s="6" t="s">
        <v>4</v>
      </c>
      <c r="C55" s="56"/>
      <c r="D55" s="6"/>
      <c r="E55" s="168"/>
      <c r="F55" s="169"/>
      <c r="G55" s="169"/>
      <c r="H55" s="169"/>
      <c r="I55" s="170"/>
    </row>
    <row r="56" spans="2:9" x14ac:dyDescent="0.25">
      <c r="B56" s="175" t="s">
        <v>11</v>
      </c>
      <c r="C56" s="176"/>
      <c r="D56" s="176"/>
      <c r="E56" s="176"/>
      <c r="F56" s="176"/>
      <c r="G56" s="176"/>
      <c r="H56" s="176"/>
      <c r="I56" s="177"/>
    </row>
    <row r="57" spans="2:9" ht="18.75" customHeight="1" x14ac:dyDescent="0.25">
      <c r="B57" s="178" t="s">
        <v>172</v>
      </c>
      <c r="C57" s="178"/>
      <c r="D57" s="178"/>
      <c r="E57" s="178"/>
      <c r="F57" s="178"/>
      <c r="G57" s="178"/>
      <c r="H57" s="178"/>
      <c r="I57" s="178"/>
    </row>
    <row r="58" spans="2:9" ht="11.25" customHeight="1" x14ac:dyDescent="0.25">
      <c r="B58" s="3"/>
      <c r="C58" s="4"/>
      <c r="D58" s="5"/>
      <c r="E58" s="5"/>
    </row>
    <row r="59" spans="2:9" ht="22.9" customHeight="1" x14ac:dyDescent="0.25">
      <c r="B59" s="179" t="s">
        <v>100</v>
      </c>
      <c r="C59" s="179"/>
      <c r="D59" s="179"/>
      <c r="E59" s="179"/>
      <c r="F59" s="179"/>
      <c r="G59" s="179"/>
      <c r="H59" s="179"/>
      <c r="I59" s="179"/>
    </row>
    <row r="60" spans="2:9" ht="15.6" customHeight="1" x14ac:dyDescent="0.25">
      <c r="B60" s="180" t="s">
        <v>12</v>
      </c>
      <c r="C60" s="180" t="s">
        <v>2</v>
      </c>
      <c r="D60" s="180" t="s">
        <v>13</v>
      </c>
      <c r="E60" s="168" t="s">
        <v>14</v>
      </c>
      <c r="F60" s="169"/>
      <c r="G60" s="169"/>
      <c r="H60" s="169"/>
      <c r="I60" s="170"/>
    </row>
    <row r="61" spans="2:9" x14ac:dyDescent="0.25">
      <c r="B61" s="181"/>
      <c r="C61" s="181"/>
      <c r="D61" s="181"/>
      <c r="E61" s="68" t="s">
        <v>94</v>
      </c>
      <c r="F61" s="68" t="s">
        <v>95</v>
      </c>
      <c r="G61" s="68" t="s">
        <v>96</v>
      </c>
      <c r="H61" s="68" t="s">
        <v>97</v>
      </c>
      <c r="I61" s="68" t="s">
        <v>98</v>
      </c>
    </row>
    <row r="62" spans="2:9" x14ac:dyDescent="0.25">
      <c r="B62" s="52">
        <v>1</v>
      </c>
      <c r="C62" s="52">
        <f t="shared" ref="C62:I62" si="0">B62+1</f>
        <v>2</v>
      </c>
      <c r="D62" s="52">
        <f t="shared" si="0"/>
        <v>3</v>
      </c>
      <c r="E62" s="52">
        <f t="shared" si="0"/>
        <v>4</v>
      </c>
      <c r="F62" s="52">
        <f t="shared" si="0"/>
        <v>5</v>
      </c>
      <c r="G62" s="52">
        <f t="shared" si="0"/>
        <v>6</v>
      </c>
      <c r="H62" s="52">
        <f t="shared" si="0"/>
        <v>7</v>
      </c>
      <c r="I62" s="52">
        <f t="shared" si="0"/>
        <v>8</v>
      </c>
    </row>
    <row r="63" spans="2:9" ht="16.899999999999999" customHeight="1" x14ac:dyDescent="0.25">
      <c r="B63" s="69" t="s">
        <v>4</v>
      </c>
      <c r="C63" s="70" t="s">
        <v>141</v>
      </c>
      <c r="D63" s="71" t="s">
        <v>173</v>
      </c>
      <c r="E63" s="72">
        <v>4659.6062424372767</v>
      </c>
      <c r="F63" s="72">
        <v>15995.205350294329</v>
      </c>
      <c r="G63" s="72">
        <v>12130.297513690499</v>
      </c>
      <c r="H63" s="72">
        <f>[1]Амг!$V$112+[1]Амг!$V$117</f>
        <v>12136.046830000898</v>
      </c>
      <c r="I63" s="72">
        <f>[1]Амг!$Z$112+[1]Амг!$Z$117</f>
        <v>17974.510019981444</v>
      </c>
    </row>
    <row r="64" spans="2:9" ht="16.899999999999999" customHeight="1" x14ac:dyDescent="0.25">
      <c r="B64" s="69" t="s">
        <v>5</v>
      </c>
      <c r="C64" s="70" t="s">
        <v>151</v>
      </c>
      <c r="D64" s="73" t="s">
        <v>173</v>
      </c>
      <c r="E64" s="72">
        <v>6928.9208210928928</v>
      </c>
      <c r="F64" s="72">
        <v>20435.100397340088</v>
      </c>
      <c r="G64" s="72">
        <v>22133.625784905929</v>
      </c>
      <c r="H64" s="72">
        <f>[1]Кон!$V$112+[1]Кон!$V$117</f>
        <v>21063.070225817519</v>
      </c>
      <c r="I64" s="72">
        <f>[1]Кон!$Z$112+[1]Кон!$Z$117</f>
        <v>25349.298360579003</v>
      </c>
    </row>
    <row r="65" spans="2:9" ht="18.600000000000001" customHeight="1" x14ac:dyDescent="0.25">
      <c r="B65" s="69" t="s">
        <v>6</v>
      </c>
      <c r="C65" s="70" t="s">
        <v>162</v>
      </c>
      <c r="D65" s="74" t="s">
        <v>173</v>
      </c>
      <c r="E65" s="72">
        <v>43230.359691470592</v>
      </c>
      <c r="F65" s="72">
        <v>51788.558476943515</v>
      </c>
      <c r="G65" s="72">
        <v>45082.969986728676</v>
      </c>
      <c r="H65" s="72">
        <f>[1]Шмидт!$V$112+[1]Шмидт!$V$117</f>
        <v>50651.717435712308</v>
      </c>
      <c r="I65" s="72">
        <f>[1]Шмидт!$Z$112+[1]Шмидт!$Z$117</f>
        <v>53938.639115384831</v>
      </c>
    </row>
    <row r="66" spans="2:9" ht="16.899999999999999" customHeight="1" x14ac:dyDescent="0.25">
      <c r="B66" s="75" t="s">
        <v>7</v>
      </c>
      <c r="C66" s="76" t="s">
        <v>115</v>
      </c>
      <c r="D66" s="77" t="s">
        <v>173</v>
      </c>
      <c r="E66" s="78">
        <v>17668.603911388531</v>
      </c>
      <c r="F66" s="78">
        <v>36908.821270277484</v>
      </c>
      <c r="G66" s="78">
        <v>38106.983296522281</v>
      </c>
      <c r="H66" s="78">
        <f>[1]Эгв!$V$112+[1]Эгв!$V$117</f>
        <v>40610.627788342565</v>
      </c>
      <c r="I66" s="78">
        <f>[1]Эгв!$Z$112+[1]Эгв!$Z$117</f>
        <v>44025.606785766191</v>
      </c>
    </row>
  </sheetData>
  <mergeCells count="65">
    <mergeCell ref="B50:I50"/>
    <mergeCell ref="E31:I31"/>
    <mergeCell ref="E32:I32"/>
    <mergeCell ref="E36:I36"/>
    <mergeCell ref="E38:I38"/>
    <mergeCell ref="E33:I33"/>
    <mergeCell ref="E34:I34"/>
    <mergeCell ref="E40:I40"/>
    <mergeCell ref="E14:I14"/>
    <mergeCell ref="E42:I42"/>
    <mergeCell ref="E43:I43"/>
    <mergeCell ref="E18:I18"/>
    <mergeCell ref="E19:I19"/>
    <mergeCell ref="E20:I20"/>
    <mergeCell ref="E21:I21"/>
    <mergeCell ref="E39:I39"/>
    <mergeCell ref="E41:I41"/>
    <mergeCell ref="C60:C61"/>
    <mergeCell ref="D60:D61"/>
    <mergeCell ref="E7:I7"/>
    <mergeCell ref="D8:D17"/>
    <mergeCell ref="D23:D24"/>
    <mergeCell ref="E29:I29"/>
    <mergeCell ref="D30:D32"/>
    <mergeCell ref="E37:I37"/>
    <mergeCell ref="B43:D43"/>
    <mergeCell ref="B44:I44"/>
    <mergeCell ref="B45:I45"/>
    <mergeCell ref="E22:I22"/>
    <mergeCell ref="E23:I23"/>
    <mergeCell ref="E24:I24"/>
    <mergeCell ref="E30:I30"/>
    <mergeCell ref="E13:I13"/>
    <mergeCell ref="B1:I1"/>
    <mergeCell ref="E9:I9"/>
    <mergeCell ref="E10:I10"/>
    <mergeCell ref="E25:I25"/>
    <mergeCell ref="E26:I26"/>
    <mergeCell ref="B3:I3"/>
    <mergeCell ref="E5:I5"/>
    <mergeCell ref="E6:I6"/>
    <mergeCell ref="E8:I8"/>
    <mergeCell ref="E11:I11"/>
    <mergeCell ref="E15:I15"/>
    <mergeCell ref="E16:I16"/>
    <mergeCell ref="E17:I17"/>
    <mergeCell ref="C4:I4"/>
    <mergeCell ref="B4:B5"/>
    <mergeCell ref="E12:I12"/>
    <mergeCell ref="E60:I60"/>
    <mergeCell ref="E27:I27"/>
    <mergeCell ref="E28:I28"/>
    <mergeCell ref="B52:I52"/>
    <mergeCell ref="E55:I55"/>
    <mergeCell ref="B56:I56"/>
    <mergeCell ref="B57:I57"/>
    <mergeCell ref="B59:I59"/>
    <mergeCell ref="E54:I54"/>
    <mergeCell ref="E53:I53"/>
    <mergeCell ref="E46:I46"/>
    <mergeCell ref="B49:I49"/>
    <mergeCell ref="E48:I48"/>
    <mergeCell ref="E47:I47"/>
    <mergeCell ref="E35:I35"/>
    <mergeCell ref="B60:B61"/>
  </mergeCells>
  <phoneticPr fontId="2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62" orientation="portrait" r:id="rId1"/>
  <headerFooter alignWithMargins="0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Y20"/>
  <sheetViews>
    <sheetView tabSelected="1" zoomScale="70" zoomScaleNormal="70" workbookViewId="0">
      <pane xSplit="2" ySplit="4" topLeftCell="C23" activePane="bottomRight" state="frozen"/>
      <selection activeCell="B27" sqref="B27"/>
      <selection pane="topRight" activeCell="B27" sqref="B27"/>
      <selection pane="bottomLeft" activeCell="B27" sqref="B27"/>
      <selection pane="bottomRight" activeCell="C60" sqref="C60"/>
    </sheetView>
  </sheetViews>
  <sheetFormatPr defaultRowHeight="12.75" x14ac:dyDescent="0.2"/>
  <cols>
    <col min="1" max="1" width="6.5703125" style="7" customWidth="1"/>
    <col min="2" max="2" width="48.85546875" style="7" customWidth="1"/>
    <col min="3" max="3" width="12" style="7" customWidth="1"/>
    <col min="4" max="23" width="9.7109375" style="7" customWidth="1"/>
    <col min="24" max="16384" width="9.140625" style="7"/>
  </cols>
  <sheetData>
    <row r="1" spans="1:25" s="2" customFormat="1" ht="25.5" customHeight="1" x14ac:dyDescent="0.25">
      <c r="A1" s="149" t="s">
        <v>102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25" ht="16.5" customHeight="1" x14ac:dyDescent="0.2">
      <c r="A2" s="205" t="s">
        <v>12</v>
      </c>
      <c r="B2" s="205" t="s">
        <v>2</v>
      </c>
      <c r="C2" s="205" t="s">
        <v>13</v>
      </c>
      <c r="D2" s="208" t="s">
        <v>41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0"/>
    </row>
    <row r="3" spans="1:25" ht="20.25" customHeight="1" x14ac:dyDescent="0.2">
      <c r="A3" s="206"/>
      <c r="B3" s="206"/>
      <c r="C3" s="206"/>
      <c r="D3" s="202" t="s">
        <v>141</v>
      </c>
      <c r="E3" s="203"/>
      <c r="F3" s="203"/>
      <c r="G3" s="203"/>
      <c r="H3" s="204"/>
      <c r="I3" s="202" t="s">
        <v>151</v>
      </c>
      <c r="J3" s="203"/>
      <c r="K3" s="203"/>
      <c r="L3" s="203"/>
      <c r="M3" s="204"/>
      <c r="N3" s="202" t="s">
        <v>162</v>
      </c>
      <c r="O3" s="203"/>
      <c r="P3" s="203"/>
      <c r="Q3" s="203"/>
      <c r="R3" s="204"/>
      <c r="S3" s="202" t="s">
        <v>115</v>
      </c>
      <c r="T3" s="203"/>
      <c r="U3" s="203"/>
      <c r="V3" s="203"/>
      <c r="W3" s="204"/>
    </row>
    <row r="4" spans="1:25" ht="20.25" customHeight="1" x14ac:dyDescent="0.2">
      <c r="A4" s="207"/>
      <c r="B4" s="207"/>
      <c r="C4" s="207"/>
      <c r="D4" s="79" t="s">
        <v>94</v>
      </c>
      <c r="E4" s="79" t="s">
        <v>95</v>
      </c>
      <c r="F4" s="79" t="s">
        <v>96</v>
      </c>
      <c r="G4" s="79" t="s">
        <v>97</v>
      </c>
      <c r="H4" s="79" t="s">
        <v>98</v>
      </c>
      <c r="I4" s="79" t="s">
        <v>94</v>
      </c>
      <c r="J4" s="79" t="s">
        <v>95</v>
      </c>
      <c r="K4" s="79" t="s">
        <v>96</v>
      </c>
      <c r="L4" s="79" t="s">
        <v>97</v>
      </c>
      <c r="M4" s="79" t="s">
        <v>98</v>
      </c>
      <c r="N4" s="79" t="s">
        <v>94</v>
      </c>
      <c r="O4" s="79" t="s">
        <v>95</v>
      </c>
      <c r="P4" s="79" t="s">
        <v>96</v>
      </c>
      <c r="Q4" s="79" t="s">
        <v>97</v>
      </c>
      <c r="R4" s="79" t="s">
        <v>98</v>
      </c>
      <c r="S4" s="79" t="s">
        <v>94</v>
      </c>
      <c r="T4" s="79" t="s">
        <v>95</v>
      </c>
      <c r="U4" s="79" t="s">
        <v>96</v>
      </c>
      <c r="V4" s="79" t="s">
        <v>97</v>
      </c>
      <c r="W4" s="79" t="s">
        <v>98</v>
      </c>
    </row>
    <row r="5" spans="1:25" x14ac:dyDescent="0.2">
      <c r="A5" s="80">
        <v>1</v>
      </c>
      <c r="B5" s="81">
        <f t="shared" ref="B5:W5" si="0">A5+1</f>
        <v>2</v>
      </c>
      <c r="C5" s="81">
        <f t="shared" si="0"/>
        <v>3</v>
      </c>
      <c r="D5" s="81">
        <f t="shared" si="0"/>
        <v>4</v>
      </c>
      <c r="E5" s="81">
        <f t="shared" si="0"/>
        <v>5</v>
      </c>
      <c r="F5" s="81">
        <f t="shared" si="0"/>
        <v>6</v>
      </c>
      <c r="G5" s="81">
        <f t="shared" si="0"/>
        <v>7</v>
      </c>
      <c r="H5" s="81">
        <f t="shared" si="0"/>
        <v>8</v>
      </c>
      <c r="I5" s="81">
        <f t="shared" si="0"/>
        <v>9</v>
      </c>
      <c r="J5" s="81">
        <f t="shared" si="0"/>
        <v>10</v>
      </c>
      <c r="K5" s="81">
        <f t="shared" si="0"/>
        <v>11</v>
      </c>
      <c r="L5" s="81">
        <f t="shared" si="0"/>
        <v>12</v>
      </c>
      <c r="M5" s="81">
        <f t="shared" si="0"/>
        <v>13</v>
      </c>
      <c r="N5" s="81">
        <f t="shared" si="0"/>
        <v>14</v>
      </c>
      <c r="O5" s="81">
        <f t="shared" si="0"/>
        <v>15</v>
      </c>
      <c r="P5" s="81">
        <f t="shared" si="0"/>
        <v>16</v>
      </c>
      <c r="Q5" s="81">
        <f t="shared" si="0"/>
        <v>17</v>
      </c>
      <c r="R5" s="81">
        <f t="shared" si="0"/>
        <v>18</v>
      </c>
      <c r="S5" s="81">
        <f t="shared" si="0"/>
        <v>19</v>
      </c>
      <c r="T5" s="81">
        <f t="shared" si="0"/>
        <v>20</v>
      </c>
      <c r="U5" s="81">
        <f t="shared" si="0"/>
        <v>21</v>
      </c>
      <c r="V5" s="81">
        <f t="shared" si="0"/>
        <v>22</v>
      </c>
      <c r="W5" s="81">
        <f t="shared" si="0"/>
        <v>23</v>
      </c>
    </row>
    <row r="6" spans="1:25" ht="15.75" x14ac:dyDescent="0.2">
      <c r="A6" s="13" t="s">
        <v>27</v>
      </c>
      <c r="B6" s="196" t="s">
        <v>15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8"/>
    </row>
    <row r="7" spans="1:25" ht="147" customHeight="1" x14ac:dyDescent="0.2">
      <c r="A7" s="47" t="s">
        <v>29</v>
      </c>
      <c r="B7" s="82" t="s">
        <v>105</v>
      </c>
      <c r="C7" s="8" t="s">
        <v>3</v>
      </c>
      <c r="D7" s="83">
        <f>D8/D9*100</f>
        <v>0</v>
      </c>
      <c r="E7" s="84">
        <f t="shared" ref="E7:W7" si="1">E8/E9*100</f>
        <v>0</v>
      </c>
      <c r="F7" s="84">
        <f t="shared" si="1"/>
        <v>0</v>
      </c>
      <c r="G7" s="84">
        <f t="shared" si="1"/>
        <v>0</v>
      </c>
      <c r="H7" s="85">
        <f t="shared" si="1"/>
        <v>0</v>
      </c>
      <c r="I7" s="84">
        <f t="shared" si="1"/>
        <v>0</v>
      </c>
      <c r="J7" s="84">
        <f t="shared" si="1"/>
        <v>0</v>
      </c>
      <c r="K7" s="84">
        <f t="shared" si="1"/>
        <v>0</v>
      </c>
      <c r="L7" s="84">
        <f t="shared" si="1"/>
        <v>0</v>
      </c>
      <c r="M7" s="86">
        <f t="shared" si="1"/>
        <v>0</v>
      </c>
      <c r="N7" s="84">
        <f t="shared" si="1"/>
        <v>0</v>
      </c>
      <c r="O7" s="84">
        <f t="shared" si="1"/>
        <v>0</v>
      </c>
      <c r="P7" s="84">
        <f t="shared" si="1"/>
        <v>0</v>
      </c>
      <c r="Q7" s="84">
        <f t="shared" si="1"/>
        <v>0</v>
      </c>
      <c r="R7" s="86">
        <f t="shared" si="1"/>
        <v>0</v>
      </c>
      <c r="S7" s="84">
        <f t="shared" si="1"/>
        <v>0</v>
      </c>
      <c r="T7" s="84">
        <f t="shared" si="1"/>
        <v>0</v>
      </c>
      <c r="U7" s="84">
        <f t="shared" si="1"/>
        <v>0</v>
      </c>
      <c r="V7" s="84">
        <f t="shared" si="1"/>
        <v>0</v>
      </c>
      <c r="W7" s="86">
        <f t="shared" si="1"/>
        <v>0</v>
      </c>
    </row>
    <row r="8" spans="1:25" ht="130.5" customHeight="1" x14ac:dyDescent="0.2">
      <c r="A8" s="48" t="s">
        <v>16</v>
      </c>
      <c r="B8" s="87" t="s">
        <v>106</v>
      </c>
      <c r="C8" s="11" t="s">
        <v>28</v>
      </c>
      <c r="D8" s="44">
        <v>0</v>
      </c>
      <c r="E8" s="15">
        <v>0</v>
      </c>
      <c r="F8" s="15">
        <v>0</v>
      </c>
      <c r="G8" s="15">
        <v>0</v>
      </c>
      <c r="H8" s="18">
        <v>0</v>
      </c>
      <c r="I8" s="88">
        <v>0</v>
      </c>
      <c r="J8" s="15">
        <v>0</v>
      </c>
      <c r="K8" s="15">
        <v>0</v>
      </c>
      <c r="L8" s="15">
        <v>0</v>
      </c>
      <c r="M8" s="18">
        <v>0</v>
      </c>
      <c r="N8" s="88">
        <v>0</v>
      </c>
      <c r="O8" s="15">
        <v>0</v>
      </c>
      <c r="P8" s="15">
        <v>0</v>
      </c>
      <c r="Q8" s="15">
        <v>0</v>
      </c>
      <c r="R8" s="18">
        <v>0</v>
      </c>
      <c r="S8" s="88">
        <v>0</v>
      </c>
      <c r="T8" s="15">
        <v>0</v>
      </c>
      <c r="U8" s="15">
        <v>0</v>
      </c>
      <c r="V8" s="15">
        <v>0</v>
      </c>
      <c r="W8" s="18">
        <v>0</v>
      </c>
    </row>
    <row r="9" spans="1:25" ht="18" customHeight="1" x14ac:dyDescent="0.2">
      <c r="A9" s="48" t="s">
        <v>17</v>
      </c>
      <c r="B9" s="87" t="s">
        <v>25</v>
      </c>
      <c r="C9" s="11" t="s">
        <v>28</v>
      </c>
      <c r="D9" s="44">
        <v>4</v>
      </c>
      <c r="E9" s="106">
        <v>8</v>
      </c>
      <c r="F9" s="106">
        <v>8</v>
      </c>
      <c r="G9" s="106">
        <v>8</v>
      </c>
      <c r="H9" s="107">
        <v>8</v>
      </c>
      <c r="I9" s="108">
        <v>12</v>
      </c>
      <c r="J9" s="106">
        <v>24</v>
      </c>
      <c r="K9" s="106">
        <v>24</v>
      </c>
      <c r="L9" s="106">
        <v>24</v>
      </c>
      <c r="M9" s="107">
        <v>24</v>
      </c>
      <c r="N9" s="108">
        <v>24</v>
      </c>
      <c r="O9" s="106">
        <v>24</v>
      </c>
      <c r="P9" s="106">
        <v>24</v>
      </c>
      <c r="Q9" s="106">
        <v>24</v>
      </c>
      <c r="R9" s="107">
        <v>24</v>
      </c>
      <c r="S9" s="108">
        <v>4</v>
      </c>
      <c r="T9" s="106">
        <v>8</v>
      </c>
      <c r="U9" s="106">
        <v>8</v>
      </c>
      <c r="V9" s="106">
        <v>8</v>
      </c>
      <c r="W9" s="107">
        <v>8</v>
      </c>
    </row>
    <row r="10" spans="1:25" ht="96" customHeight="1" x14ac:dyDescent="0.2">
      <c r="A10" s="49" t="s">
        <v>38</v>
      </c>
      <c r="B10" s="87" t="s">
        <v>24</v>
      </c>
      <c r="C10" s="89" t="s">
        <v>3</v>
      </c>
      <c r="D10" s="44">
        <f>D11/D12*100</f>
        <v>0</v>
      </c>
      <c r="E10" s="88">
        <f t="shared" ref="E10:W10" si="2">E11/E12*100</f>
        <v>0</v>
      </c>
      <c r="F10" s="88">
        <f t="shared" si="2"/>
        <v>0</v>
      </c>
      <c r="G10" s="88">
        <f t="shared" si="2"/>
        <v>0</v>
      </c>
      <c r="H10" s="90">
        <f t="shared" si="2"/>
        <v>0</v>
      </c>
      <c r="I10" s="88">
        <f t="shared" si="2"/>
        <v>0</v>
      </c>
      <c r="J10" s="88">
        <f t="shared" si="2"/>
        <v>0</v>
      </c>
      <c r="K10" s="88">
        <f t="shared" si="2"/>
        <v>0</v>
      </c>
      <c r="L10" s="88">
        <f t="shared" si="2"/>
        <v>0</v>
      </c>
      <c r="M10" s="18">
        <f t="shared" si="2"/>
        <v>0</v>
      </c>
      <c r="N10" s="88">
        <f t="shared" si="2"/>
        <v>0</v>
      </c>
      <c r="O10" s="88">
        <f t="shared" si="2"/>
        <v>0</v>
      </c>
      <c r="P10" s="88">
        <f t="shared" si="2"/>
        <v>0</v>
      </c>
      <c r="Q10" s="88">
        <f t="shared" si="2"/>
        <v>0</v>
      </c>
      <c r="R10" s="18">
        <f t="shared" si="2"/>
        <v>0</v>
      </c>
      <c r="S10" s="88">
        <f t="shared" si="2"/>
        <v>0</v>
      </c>
      <c r="T10" s="88">
        <f t="shared" si="2"/>
        <v>0</v>
      </c>
      <c r="U10" s="88">
        <f t="shared" si="2"/>
        <v>0</v>
      </c>
      <c r="V10" s="88">
        <f t="shared" si="2"/>
        <v>0</v>
      </c>
      <c r="W10" s="18">
        <f t="shared" si="2"/>
        <v>0</v>
      </c>
    </row>
    <row r="11" spans="1:25" ht="81" customHeight="1" x14ac:dyDescent="0.2">
      <c r="A11" s="49" t="s">
        <v>19</v>
      </c>
      <c r="B11" s="87" t="s">
        <v>26</v>
      </c>
      <c r="C11" s="89" t="s">
        <v>28</v>
      </c>
      <c r="D11" s="44">
        <v>0</v>
      </c>
      <c r="E11" s="15">
        <v>0</v>
      </c>
      <c r="F11" s="15">
        <v>0</v>
      </c>
      <c r="G11" s="15">
        <v>0</v>
      </c>
      <c r="H11" s="18">
        <v>0</v>
      </c>
      <c r="I11" s="88">
        <v>0</v>
      </c>
      <c r="J11" s="15">
        <v>0</v>
      </c>
      <c r="K11" s="15">
        <v>0</v>
      </c>
      <c r="L11" s="15">
        <v>0</v>
      </c>
      <c r="M11" s="18">
        <v>0</v>
      </c>
      <c r="N11" s="88">
        <v>0</v>
      </c>
      <c r="O11" s="15">
        <v>0</v>
      </c>
      <c r="P11" s="15">
        <v>0</v>
      </c>
      <c r="Q11" s="15">
        <v>0</v>
      </c>
      <c r="R11" s="18">
        <v>0</v>
      </c>
      <c r="S11" s="88">
        <v>0</v>
      </c>
      <c r="T11" s="15">
        <v>0</v>
      </c>
      <c r="U11" s="15">
        <v>0</v>
      </c>
      <c r="V11" s="15">
        <v>0</v>
      </c>
      <c r="W11" s="18">
        <v>0</v>
      </c>
    </row>
    <row r="12" spans="1:25" ht="18" customHeight="1" x14ac:dyDescent="0.2">
      <c r="A12" s="50" t="s">
        <v>30</v>
      </c>
      <c r="B12" s="109" t="s">
        <v>25</v>
      </c>
      <c r="C12" s="110" t="s">
        <v>28</v>
      </c>
      <c r="D12" s="111">
        <v>24</v>
      </c>
      <c r="E12" s="112">
        <v>48</v>
      </c>
      <c r="F12" s="112">
        <v>48</v>
      </c>
      <c r="G12" s="112">
        <v>48</v>
      </c>
      <c r="H12" s="113">
        <v>48</v>
      </c>
      <c r="I12" s="114">
        <v>24</v>
      </c>
      <c r="J12" s="112">
        <v>48</v>
      </c>
      <c r="K12" s="112">
        <v>48</v>
      </c>
      <c r="L12" s="112">
        <v>48</v>
      </c>
      <c r="M12" s="113">
        <v>48</v>
      </c>
      <c r="N12" s="114">
        <v>24</v>
      </c>
      <c r="O12" s="112">
        <v>48</v>
      </c>
      <c r="P12" s="112">
        <v>48</v>
      </c>
      <c r="Q12" s="112">
        <v>48</v>
      </c>
      <c r="R12" s="113">
        <v>48</v>
      </c>
      <c r="S12" s="114">
        <v>48</v>
      </c>
      <c r="T12" s="112">
        <v>96</v>
      </c>
      <c r="U12" s="112">
        <v>96</v>
      </c>
      <c r="V12" s="112">
        <v>96</v>
      </c>
      <c r="W12" s="113">
        <v>96</v>
      </c>
    </row>
    <row r="13" spans="1:25" ht="17.25" customHeight="1" x14ac:dyDescent="0.2">
      <c r="A13" s="14" t="s">
        <v>34</v>
      </c>
      <c r="B13" s="199" t="s">
        <v>18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1"/>
    </row>
    <row r="14" spans="1:25" ht="51" customHeight="1" x14ac:dyDescent="0.2">
      <c r="A14" s="9" t="s">
        <v>29</v>
      </c>
      <c r="B14" s="17" t="s">
        <v>31</v>
      </c>
      <c r="C14" s="8" t="s">
        <v>20</v>
      </c>
      <c r="D14" s="84">
        <f>D15/D16</f>
        <v>0</v>
      </c>
      <c r="E14" s="91">
        <f t="shared" ref="E14:H14" si="3">E15/E16</f>
        <v>0</v>
      </c>
      <c r="F14" s="92">
        <f t="shared" si="3"/>
        <v>0</v>
      </c>
      <c r="G14" s="91">
        <f t="shared" si="3"/>
        <v>0</v>
      </c>
      <c r="H14" s="93">
        <f t="shared" si="3"/>
        <v>0</v>
      </c>
      <c r="I14" s="84">
        <f>I15/I16</f>
        <v>0</v>
      </c>
      <c r="J14" s="91">
        <f t="shared" ref="J14:M14" si="4">J15/J16</f>
        <v>0</v>
      </c>
      <c r="K14" s="92">
        <f t="shared" si="4"/>
        <v>0</v>
      </c>
      <c r="L14" s="91">
        <f t="shared" si="4"/>
        <v>0</v>
      </c>
      <c r="M14" s="93">
        <f t="shared" si="4"/>
        <v>0</v>
      </c>
      <c r="N14" s="84">
        <f>N15/N16</f>
        <v>0</v>
      </c>
      <c r="O14" s="91">
        <f t="shared" ref="O14:R14" si="5">O15/O16</f>
        <v>0</v>
      </c>
      <c r="P14" s="92">
        <f t="shared" si="5"/>
        <v>0</v>
      </c>
      <c r="Q14" s="91">
        <f t="shared" si="5"/>
        <v>0</v>
      </c>
      <c r="R14" s="93">
        <f t="shared" si="5"/>
        <v>0</v>
      </c>
      <c r="S14" s="84">
        <f>S15/S16</f>
        <v>0</v>
      </c>
      <c r="T14" s="91">
        <f t="shared" ref="T14:W14" si="6">T15/T16</f>
        <v>0</v>
      </c>
      <c r="U14" s="92">
        <f t="shared" si="6"/>
        <v>0</v>
      </c>
      <c r="V14" s="91">
        <f t="shared" si="6"/>
        <v>0</v>
      </c>
      <c r="W14" s="93">
        <f t="shared" si="6"/>
        <v>0</v>
      </c>
    </row>
    <row r="15" spans="1:25" ht="241.5" customHeight="1" x14ac:dyDescent="0.2">
      <c r="A15" s="10" t="s">
        <v>16</v>
      </c>
      <c r="B15" s="124" t="s">
        <v>32</v>
      </c>
      <c r="C15" s="125" t="s">
        <v>28</v>
      </c>
      <c r="D15" s="108">
        <v>0</v>
      </c>
      <c r="E15" s="106">
        <v>0</v>
      </c>
      <c r="F15" s="106">
        <v>0</v>
      </c>
      <c r="G15" s="106">
        <v>0</v>
      </c>
      <c r="H15" s="107">
        <v>0</v>
      </c>
      <c r="I15" s="108">
        <v>0</v>
      </c>
      <c r="J15" s="106">
        <v>0</v>
      </c>
      <c r="K15" s="106">
        <v>0</v>
      </c>
      <c r="L15" s="106">
        <v>0</v>
      </c>
      <c r="M15" s="107">
        <v>0</v>
      </c>
      <c r="N15" s="108">
        <v>0</v>
      </c>
      <c r="O15" s="106">
        <v>0</v>
      </c>
      <c r="P15" s="106">
        <v>0</v>
      </c>
      <c r="Q15" s="106">
        <v>0</v>
      </c>
      <c r="R15" s="107">
        <v>0</v>
      </c>
      <c r="S15" s="108">
        <v>0</v>
      </c>
      <c r="T15" s="106">
        <v>0</v>
      </c>
      <c r="U15" s="106">
        <v>0</v>
      </c>
      <c r="V15" s="106">
        <v>0</v>
      </c>
      <c r="W15" s="107">
        <v>0</v>
      </c>
    </row>
    <row r="16" spans="1:25" ht="21" customHeight="1" x14ac:dyDescent="0.2">
      <c r="A16" s="16" t="s">
        <v>17</v>
      </c>
      <c r="B16" s="126" t="s">
        <v>33</v>
      </c>
      <c r="C16" s="127" t="s">
        <v>35</v>
      </c>
      <c r="D16" s="128">
        <v>5.1779999999999999</v>
      </c>
      <c r="E16" s="115">
        <v>5.2809999999999997</v>
      </c>
      <c r="F16" s="115">
        <f>E16</f>
        <v>5.2809999999999997</v>
      </c>
      <c r="G16" s="115">
        <f>F16</f>
        <v>5.2809999999999997</v>
      </c>
      <c r="H16" s="116">
        <f>G16</f>
        <v>5.2809999999999997</v>
      </c>
      <c r="I16" s="129">
        <v>3.3405</v>
      </c>
      <c r="J16" s="115">
        <v>3.3405</v>
      </c>
      <c r="K16" s="115">
        <v>3.3405</v>
      </c>
      <c r="L16" s="115">
        <v>3.3405</v>
      </c>
      <c r="M16" s="116">
        <v>3.3405</v>
      </c>
      <c r="N16" s="129">
        <v>6.9744000000000002</v>
      </c>
      <c r="O16" s="115">
        <v>8.3674999999999997</v>
      </c>
      <c r="P16" s="115">
        <f>O16</f>
        <v>8.3674999999999997</v>
      </c>
      <c r="Q16" s="115">
        <f>O16</f>
        <v>8.3674999999999997</v>
      </c>
      <c r="R16" s="116">
        <f>O16</f>
        <v>8.3674999999999997</v>
      </c>
      <c r="S16" s="129">
        <v>20.0395</v>
      </c>
      <c r="T16" s="115">
        <v>20.0395</v>
      </c>
      <c r="U16" s="115">
        <f>T16</f>
        <v>20.0395</v>
      </c>
      <c r="V16" s="115">
        <f>U16</f>
        <v>20.0395</v>
      </c>
      <c r="W16" s="116">
        <f>V16</f>
        <v>20.0395</v>
      </c>
      <c r="X16" s="218"/>
      <c r="Y16" s="218"/>
    </row>
    <row r="17" spans="1:23" ht="15.75" customHeight="1" x14ac:dyDescent="0.2">
      <c r="A17" s="14" t="s">
        <v>40</v>
      </c>
      <c r="B17" s="199" t="s">
        <v>21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1"/>
    </row>
    <row r="18" spans="1:23" ht="48" customHeight="1" x14ac:dyDescent="0.2">
      <c r="A18" s="94" t="s">
        <v>29</v>
      </c>
      <c r="B18" s="130" t="s">
        <v>23</v>
      </c>
      <c r="C18" s="131" t="s">
        <v>3</v>
      </c>
      <c r="D18" s="132">
        <f t="shared" ref="D18:H18" si="7">D20/D19*100</f>
        <v>6.9999981393824431</v>
      </c>
      <c r="E18" s="133">
        <f t="shared" si="7"/>
        <v>6.9999981393824431</v>
      </c>
      <c r="F18" s="133">
        <f t="shared" si="7"/>
        <v>7.000001211547989</v>
      </c>
      <c r="G18" s="133">
        <f t="shared" si="7"/>
        <v>7.000001626725143</v>
      </c>
      <c r="H18" s="134">
        <f t="shared" si="7"/>
        <v>7.000001626725143</v>
      </c>
      <c r="I18" s="132">
        <f t="shared" ref="I18:M18" si="8">I20/I19*100</f>
        <v>4.000000337138105</v>
      </c>
      <c r="J18" s="133">
        <f t="shared" si="8"/>
        <v>4.0000057273006453</v>
      </c>
      <c r="K18" s="133">
        <f t="shared" si="8"/>
        <v>3.9999963825558704</v>
      </c>
      <c r="L18" s="133">
        <f t="shared" si="8"/>
        <v>3.9999975317925687</v>
      </c>
      <c r="M18" s="134">
        <f t="shared" si="8"/>
        <v>3.9999975317925687</v>
      </c>
      <c r="N18" s="132">
        <f t="shared" ref="N18:W18" si="9">N20/N19*100</f>
        <v>10.000000562780333</v>
      </c>
      <c r="O18" s="133">
        <f t="shared" si="9"/>
        <v>9.9999998148887261</v>
      </c>
      <c r="P18" s="133">
        <f t="shared" si="9"/>
        <v>9.9883047828923797</v>
      </c>
      <c r="Q18" s="133">
        <f t="shared" si="9"/>
        <v>9.9999992320691593</v>
      </c>
      <c r="R18" s="134">
        <f t="shared" si="9"/>
        <v>9.9999992320691593</v>
      </c>
      <c r="S18" s="132">
        <f t="shared" si="9"/>
        <v>9.9999999953585004</v>
      </c>
      <c r="T18" s="133">
        <f t="shared" si="9"/>
        <v>10.000000250641163</v>
      </c>
      <c r="U18" s="133">
        <f t="shared" si="9"/>
        <v>10.000001058826607</v>
      </c>
      <c r="V18" s="133">
        <f t="shared" si="9"/>
        <v>9.999999551594998</v>
      </c>
      <c r="W18" s="134">
        <f t="shared" si="9"/>
        <v>9.999999551594998</v>
      </c>
    </row>
    <row r="19" spans="1:23" ht="30.75" customHeight="1" x14ac:dyDescent="0.2">
      <c r="A19" s="95" t="s">
        <v>16</v>
      </c>
      <c r="B19" s="135" t="s">
        <v>36</v>
      </c>
      <c r="C19" s="136" t="s">
        <v>39</v>
      </c>
      <c r="D19" s="137">
        <v>29.022622000000002</v>
      </c>
      <c r="E19" s="117">
        <v>29.022622000000002</v>
      </c>
      <c r="F19" s="117">
        <f>'раздел 2'!L13/1000</f>
        <v>27.237881000000002</v>
      </c>
      <c r="G19" s="117">
        <f>'раздел 2'!O13/1000</f>
        <v>27.048207999999999</v>
      </c>
      <c r="H19" s="138">
        <f>G19</f>
        <v>27.048207999999999</v>
      </c>
      <c r="I19" s="139">
        <v>11.864574000000001</v>
      </c>
      <c r="J19" s="117">
        <v>11.872957999999999</v>
      </c>
      <c r="K19" s="117">
        <f>'раздел 2'!L50/1000</f>
        <v>13.269036999999999</v>
      </c>
      <c r="L19" s="117">
        <f>'раздел 2'!O50/1000</f>
        <v>14.585484000000001</v>
      </c>
      <c r="M19" s="138">
        <f>L19</f>
        <v>14.585484000000001</v>
      </c>
      <c r="N19" s="139">
        <v>53.306766999999994</v>
      </c>
      <c r="O19" s="117">
        <v>54.021560999999998</v>
      </c>
      <c r="P19" s="117">
        <f>'раздел 2'!L87/1000</f>
        <v>49.001227999999998</v>
      </c>
      <c r="Q19" s="117">
        <f>'раздел 2'!O87/1000</f>
        <v>52.088023999999997</v>
      </c>
      <c r="R19" s="138">
        <f>Q19</f>
        <v>52.088023999999997</v>
      </c>
      <c r="S19" s="139">
        <v>159.59070600000001</v>
      </c>
      <c r="T19" s="119">
        <v>159.59070599999998</v>
      </c>
      <c r="U19" s="119">
        <f>'раздел 2'!L124/1000</f>
        <v>141.66625499999998</v>
      </c>
      <c r="V19" s="117">
        <f>'раздел 2'!O124/1000</f>
        <v>133.80760599999996</v>
      </c>
      <c r="W19" s="140">
        <f>V19</f>
        <v>133.80760599999996</v>
      </c>
    </row>
    <row r="20" spans="1:23" ht="32.25" customHeight="1" x14ac:dyDescent="0.2">
      <c r="A20" s="16" t="s">
        <v>17</v>
      </c>
      <c r="B20" s="141" t="s">
        <v>37</v>
      </c>
      <c r="C20" s="127" t="s">
        <v>39</v>
      </c>
      <c r="D20" s="142">
        <v>2.0315829999999999</v>
      </c>
      <c r="E20" s="118">
        <v>2.0315829999999999</v>
      </c>
      <c r="F20" s="118">
        <f>'раздел 2'!L14/1000</f>
        <v>1.9066519999999998</v>
      </c>
      <c r="G20" s="118">
        <f>'раздел 2'!O14/1000</f>
        <v>1.893375</v>
      </c>
      <c r="H20" s="143">
        <f>G20</f>
        <v>1.893375</v>
      </c>
      <c r="I20" s="144">
        <v>0.47458300000000003</v>
      </c>
      <c r="J20" s="118">
        <v>0.47491900000000004</v>
      </c>
      <c r="K20" s="118">
        <f>'раздел 2'!L51/1000</f>
        <v>0.53076099999999993</v>
      </c>
      <c r="L20" s="118">
        <f>'раздел 2'!O51/1000</f>
        <v>0.58341900000000002</v>
      </c>
      <c r="M20" s="143">
        <f>L20</f>
        <v>0.58341900000000002</v>
      </c>
      <c r="N20" s="144">
        <v>5.3306769999999997</v>
      </c>
      <c r="O20" s="118">
        <v>5.4021559999999997</v>
      </c>
      <c r="P20" s="118">
        <f>'раздел 2'!L88/1000</f>
        <v>4.8943919999999999</v>
      </c>
      <c r="Q20" s="118">
        <f>'раздел 2'!O88/1000</f>
        <v>5.2088019999999995</v>
      </c>
      <c r="R20" s="143">
        <f>Q20</f>
        <v>5.2088019999999995</v>
      </c>
      <c r="S20" s="144">
        <v>15.9590705925926</v>
      </c>
      <c r="T20" s="118">
        <v>15.959071</v>
      </c>
      <c r="U20" s="118">
        <f>'раздел 2'!L125/1000</f>
        <v>14.166627</v>
      </c>
      <c r="V20" s="118">
        <f>'раздел 2'!O125/1000</f>
        <v>13.380759999999999</v>
      </c>
      <c r="W20" s="143">
        <f>V20</f>
        <v>13.380759999999999</v>
      </c>
    </row>
  </sheetData>
  <mergeCells count="12">
    <mergeCell ref="A2:A4"/>
    <mergeCell ref="B2:B4"/>
    <mergeCell ref="C2:C4"/>
    <mergeCell ref="D3:H3"/>
    <mergeCell ref="A1:W1"/>
    <mergeCell ref="D2:W2"/>
    <mergeCell ref="B6:W6"/>
    <mergeCell ref="B13:W13"/>
    <mergeCell ref="B17:W17"/>
    <mergeCell ref="I3:M3"/>
    <mergeCell ref="N3:R3"/>
    <mergeCell ref="S3:W3"/>
  </mergeCells>
  <phoneticPr fontId="2" type="noConversion"/>
  <printOptions horizontalCentered="1"/>
  <pageMargins left="0.39370078740157483" right="0.39370078740157483" top="1.1811023622047245" bottom="0.39370078740157483" header="0" footer="0"/>
  <pageSetup paperSize="9" scale="54" fitToHeight="4" orientation="landscape" r:id="rId1"/>
  <headerFooter alignWithMargins="0"/>
  <rowBreaks count="1" manualBreakCount="1">
    <brk id="12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3,4</vt:lpstr>
      <vt:lpstr>раздел 5</vt:lpstr>
      <vt:lpstr>'раздел 3,4'!Заголовки_для_печати</vt:lpstr>
      <vt:lpstr>'раздел 2'!Область_печати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2021-02-18T02:39:11Z</cp:lastPrinted>
  <dcterms:created xsi:type="dcterms:W3CDTF">1996-10-08T23:32:33Z</dcterms:created>
  <dcterms:modified xsi:type="dcterms:W3CDTF">2022-02-08T21:55:10Z</dcterms:modified>
</cp:coreProperties>
</file>