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55" yWindow="195" windowWidth="12975" windowHeight="12120" tabRatio="901" activeTab="2"/>
  </bookViews>
  <sheets>
    <sheet name="раздел 1" sheetId="10" r:id="rId1"/>
    <sheet name="раздел 2" sheetId="12" r:id="rId2"/>
    <sheet name="раздел 3" sheetId="9" r:id="rId3"/>
  </sheets>
  <externalReferences>
    <externalReference r:id="rId4"/>
  </externalReferences>
  <definedNames>
    <definedName name="_xlnm.Print_Titles" localSheetId="1">'раздел 2'!$A:$C</definedName>
  </definedNames>
  <calcPr calcId="145621"/>
</workbook>
</file>

<file path=xl/calcChain.xml><?xml version="1.0" encoding="utf-8"?>
<calcChain xmlns="http://schemas.openxmlformats.org/spreadsheetml/2006/main">
  <c r="J5" i="9" l="1"/>
  <c r="I5" i="9"/>
  <c r="G5" i="9"/>
  <c r="F5" i="9"/>
  <c r="E5" i="9"/>
  <c r="D5" i="9"/>
  <c r="Q32" i="12"/>
  <c r="P32" i="12"/>
  <c r="P29" i="12"/>
  <c r="Q29" i="12"/>
  <c r="Q23" i="12"/>
  <c r="P23" i="12"/>
  <c r="Q17" i="12"/>
  <c r="Q14" i="12" s="1"/>
  <c r="P17" i="12"/>
  <c r="P14" i="12" s="1"/>
  <c r="R14" i="12" s="1"/>
  <c r="Q12" i="12"/>
  <c r="Q8" i="12" s="1"/>
  <c r="P12" i="12"/>
  <c r="P8" i="12" s="1"/>
  <c r="R31" i="12"/>
  <c r="R28" i="12"/>
  <c r="R26" i="12"/>
  <c r="R25" i="12"/>
  <c r="Q24" i="12"/>
  <c r="P24" i="12"/>
  <c r="R24" i="12" s="1"/>
  <c r="R22" i="12"/>
  <c r="R16" i="12"/>
  <c r="R15" i="12"/>
  <c r="R13" i="12"/>
  <c r="R11" i="12"/>
  <c r="R10" i="12"/>
  <c r="Q9" i="12"/>
  <c r="P9" i="12"/>
  <c r="R9" i="12" s="1"/>
  <c r="E32" i="12"/>
  <c r="E23" i="12"/>
  <c r="E29" i="12"/>
  <c r="D32" i="12"/>
  <c r="D29" i="12"/>
  <c r="D23" i="12"/>
  <c r="E17" i="12"/>
  <c r="D17" i="12"/>
  <c r="E12" i="12"/>
  <c r="D12" i="12"/>
  <c r="W32" i="12"/>
  <c r="W29" i="12"/>
  <c r="W26" i="12"/>
  <c r="W17" i="12"/>
  <c r="W14" i="12" s="1"/>
  <c r="W10" i="12"/>
  <c r="W9" i="12" s="1"/>
  <c r="W8" i="12" s="1"/>
  <c r="V32" i="12"/>
  <c r="V29" i="12"/>
  <c r="V26" i="12"/>
  <c r="V17" i="12"/>
  <c r="V14" i="12" s="1"/>
  <c r="V10" i="12"/>
  <c r="T10" i="12"/>
  <c r="T17" i="12"/>
  <c r="T14" i="12" s="1"/>
  <c r="T26" i="12"/>
  <c r="T24" i="12" s="1"/>
  <c r="T29" i="12"/>
  <c r="T32" i="12"/>
  <c r="S32" i="12"/>
  <c r="S29" i="12"/>
  <c r="S26" i="12"/>
  <c r="S17" i="12"/>
  <c r="S10" i="12"/>
  <c r="S9" i="12" s="1"/>
  <c r="N32" i="12"/>
  <c r="N29" i="12"/>
  <c r="M32" i="12"/>
  <c r="M29" i="12"/>
  <c r="M26" i="12"/>
  <c r="M17" i="12"/>
  <c r="M14" i="12" s="1"/>
  <c r="N17" i="12"/>
  <c r="N14" i="12" s="1"/>
  <c r="N10" i="12"/>
  <c r="N9" i="12" s="1"/>
  <c r="N8" i="12" s="1"/>
  <c r="M10" i="12"/>
  <c r="M9" i="12" s="1"/>
  <c r="X31" i="12"/>
  <c r="X28" i="12"/>
  <c r="X25" i="12"/>
  <c r="X23" i="12"/>
  <c r="X22" i="12"/>
  <c r="X21" i="12"/>
  <c r="X16" i="12"/>
  <c r="X15" i="12"/>
  <c r="X13" i="12"/>
  <c r="X12" i="12"/>
  <c r="X11" i="12"/>
  <c r="U31" i="12"/>
  <c r="U28" i="12"/>
  <c r="U25" i="12"/>
  <c r="U23" i="12"/>
  <c r="U22" i="12"/>
  <c r="U21" i="12"/>
  <c r="U16" i="12"/>
  <c r="U15" i="12"/>
  <c r="U13" i="12"/>
  <c r="U12" i="12"/>
  <c r="U11" i="12"/>
  <c r="T9" i="12"/>
  <c r="T8" i="12" s="1"/>
  <c r="O31" i="12"/>
  <c r="O28" i="12"/>
  <c r="N26" i="12"/>
  <c r="O26" i="12" s="1"/>
  <c r="O25" i="12"/>
  <c r="M24" i="12"/>
  <c r="O23" i="12"/>
  <c r="O22" i="12"/>
  <c r="O21" i="12"/>
  <c r="O16" i="12"/>
  <c r="O15" i="12"/>
  <c r="O13" i="12"/>
  <c r="O12" i="12"/>
  <c r="O11" i="12"/>
  <c r="K32" i="12"/>
  <c r="K30" i="12" s="1"/>
  <c r="J32" i="12"/>
  <c r="J30" i="12" s="1"/>
  <c r="K29" i="12"/>
  <c r="K27" i="12" s="1"/>
  <c r="J29" i="12"/>
  <c r="J27" i="12" s="1"/>
  <c r="K26" i="12"/>
  <c r="K24" i="12" s="1"/>
  <c r="K20" i="12" s="1"/>
  <c r="J26" i="12"/>
  <c r="J24" i="12" s="1"/>
  <c r="J20" i="12" s="1"/>
  <c r="K17" i="12"/>
  <c r="K14" i="12" s="1"/>
  <c r="J17" i="12"/>
  <c r="J14" i="12" s="1"/>
  <c r="K10" i="12"/>
  <c r="K9" i="12" s="1"/>
  <c r="J10" i="12"/>
  <c r="J9" i="12" s="1"/>
  <c r="H32" i="12"/>
  <c r="G32" i="12"/>
  <c r="G29" i="12"/>
  <c r="H29" i="12"/>
  <c r="H26" i="12"/>
  <c r="G26" i="12"/>
  <c r="G17" i="12"/>
  <c r="H17" i="12"/>
  <c r="H10" i="12"/>
  <c r="G10" i="12"/>
  <c r="M30" i="12" l="1"/>
  <c r="N24" i="12"/>
  <c r="N20" i="12" s="1"/>
  <c r="R23" i="12"/>
  <c r="U17" i="12"/>
  <c r="X26" i="12"/>
  <c r="Q21" i="12"/>
  <c r="Q20" i="12" s="1"/>
  <c r="P30" i="12"/>
  <c r="P19" i="12" s="1"/>
  <c r="N27" i="12"/>
  <c r="S27" i="12"/>
  <c r="T20" i="12"/>
  <c r="V24" i="12"/>
  <c r="V20" i="12" s="1"/>
  <c r="U32" i="12"/>
  <c r="M27" i="12"/>
  <c r="W30" i="12"/>
  <c r="T30" i="12"/>
  <c r="U30" i="12" s="1"/>
  <c r="Q30" i="12"/>
  <c r="N30" i="12"/>
  <c r="O30" i="12" s="1"/>
  <c r="W27" i="12"/>
  <c r="Q27" i="12"/>
  <c r="P27" i="12"/>
  <c r="S30" i="12"/>
  <c r="P21" i="12"/>
  <c r="P20" i="12" s="1"/>
  <c r="T18" i="12"/>
  <c r="X17" i="12"/>
  <c r="M20" i="12"/>
  <c r="O20" i="12" s="1"/>
  <c r="X29" i="12"/>
  <c r="O17" i="12"/>
  <c r="X32" i="12"/>
  <c r="X14" i="12"/>
  <c r="U29" i="12"/>
  <c r="R29" i="12"/>
  <c r="X10" i="12"/>
  <c r="R17" i="12"/>
  <c r="O29" i="12"/>
  <c r="O32" i="12"/>
  <c r="R32" i="12"/>
  <c r="Q18" i="12"/>
  <c r="P18" i="12"/>
  <c r="R18" i="12" s="1"/>
  <c r="R8" i="12"/>
  <c r="R20" i="12"/>
  <c r="R12" i="12"/>
  <c r="W24" i="12"/>
  <c r="W20" i="12" s="1"/>
  <c r="W18" i="12"/>
  <c r="V30" i="12"/>
  <c r="V27" i="12"/>
  <c r="U26" i="12"/>
  <c r="T27" i="12"/>
  <c r="S24" i="12"/>
  <c r="S20" i="12" s="1"/>
  <c r="S14" i="12"/>
  <c r="U14" i="12" s="1"/>
  <c r="N18" i="12"/>
  <c r="O14" i="12"/>
  <c r="V9" i="12"/>
  <c r="U9" i="12"/>
  <c r="S8" i="12"/>
  <c r="U10" i="12"/>
  <c r="O9" i="12"/>
  <c r="M8" i="12"/>
  <c r="O10" i="12"/>
  <c r="J19" i="12"/>
  <c r="K19" i="12"/>
  <c r="I32" i="12"/>
  <c r="L32" i="12"/>
  <c r="F32" i="12"/>
  <c r="L31" i="12"/>
  <c r="I31" i="12"/>
  <c r="F31" i="12"/>
  <c r="H30" i="12"/>
  <c r="G30" i="12"/>
  <c r="E30" i="12"/>
  <c r="D30" i="12"/>
  <c r="L29" i="12"/>
  <c r="I29" i="12"/>
  <c r="F29" i="12"/>
  <c r="L28" i="12"/>
  <c r="I28" i="12"/>
  <c r="F28" i="12"/>
  <c r="H27" i="12"/>
  <c r="G27" i="12"/>
  <c r="E27" i="12"/>
  <c r="D27" i="12"/>
  <c r="L26" i="12"/>
  <c r="I26" i="12"/>
  <c r="F26" i="12"/>
  <c r="L25" i="12"/>
  <c r="I25" i="12"/>
  <c r="F25" i="12"/>
  <c r="H24" i="12"/>
  <c r="H20" i="12" s="1"/>
  <c r="G24" i="12"/>
  <c r="G20" i="12" s="1"/>
  <c r="E24" i="12"/>
  <c r="D24" i="12"/>
  <c r="F24" i="12" s="1"/>
  <c r="L23" i="12"/>
  <c r="I23" i="12"/>
  <c r="F23" i="12"/>
  <c r="L22" i="12"/>
  <c r="I22" i="12"/>
  <c r="F22" i="12"/>
  <c r="L21" i="12"/>
  <c r="I21" i="12"/>
  <c r="E21" i="12"/>
  <c r="D21" i="12"/>
  <c r="L20" i="12"/>
  <c r="L17" i="12"/>
  <c r="I17" i="12"/>
  <c r="E14" i="12"/>
  <c r="F17" i="12"/>
  <c r="L16" i="12"/>
  <c r="I16" i="12"/>
  <c r="F16" i="12"/>
  <c r="L15" i="12"/>
  <c r="I15" i="12"/>
  <c r="F15" i="12"/>
  <c r="L14" i="12"/>
  <c r="H14" i="12"/>
  <c r="D14" i="12"/>
  <c r="L13" i="12"/>
  <c r="I13" i="12"/>
  <c r="F13" i="12"/>
  <c r="L12" i="12"/>
  <c r="I12" i="12"/>
  <c r="F12" i="12"/>
  <c r="L11" i="12"/>
  <c r="I11" i="12"/>
  <c r="F11" i="12"/>
  <c r="J8" i="12"/>
  <c r="J18" i="12" s="1"/>
  <c r="H9" i="12"/>
  <c r="H8" i="12" s="1"/>
  <c r="I10" i="12"/>
  <c r="F10" i="12"/>
  <c r="K8" i="12"/>
  <c r="K18" i="12" s="1"/>
  <c r="G9" i="12"/>
  <c r="E9" i="12"/>
  <c r="E8" i="12" s="1"/>
  <c r="D9" i="12"/>
  <c r="D8" i="12"/>
  <c r="X30" i="12" l="1"/>
  <c r="D20" i="12"/>
  <c r="E20" i="12"/>
  <c r="W19" i="12"/>
  <c r="R21" i="12"/>
  <c r="O27" i="12"/>
  <c r="M19" i="12"/>
  <c r="O24" i="12"/>
  <c r="N19" i="12"/>
  <c r="R27" i="12"/>
  <c r="O19" i="12"/>
  <c r="R30" i="12"/>
  <c r="Q19" i="12"/>
  <c r="R19" i="12" s="1"/>
  <c r="T19" i="12"/>
  <c r="U24" i="12"/>
  <c r="I9" i="12"/>
  <c r="F21" i="12"/>
  <c r="F30" i="12"/>
  <c r="F27" i="12"/>
  <c r="F14" i="12"/>
  <c r="E19" i="12"/>
  <c r="D18" i="12"/>
  <c r="X20" i="12"/>
  <c r="X24" i="12"/>
  <c r="X27" i="12"/>
  <c r="V19" i="12"/>
  <c r="X19" i="12" s="1"/>
  <c r="U27" i="12"/>
  <c r="U20" i="12"/>
  <c r="S19" i="12"/>
  <c r="X9" i="12"/>
  <c r="V8" i="12"/>
  <c r="S18" i="12"/>
  <c r="U18" i="12" s="1"/>
  <c r="U8" i="12"/>
  <c r="M18" i="12"/>
  <c r="O18" i="12" s="1"/>
  <c r="O8" i="12"/>
  <c r="H18" i="12"/>
  <c r="L18" i="12"/>
  <c r="H19" i="12"/>
  <c r="G19" i="12"/>
  <c r="I24" i="12"/>
  <c r="G8" i="12"/>
  <c r="I8" i="12" s="1"/>
  <c r="L9" i="12"/>
  <c r="I20" i="12"/>
  <c r="L24" i="12"/>
  <c r="I27" i="12"/>
  <c r="L27" i="12"/>
  <c r="I30" i="12"/>
  <c r="L30" i="12"/>
  <c r="L8" i="12"/>
  <c r="E18" i="12"/>
  <c r="F8" i="12"/>
  <c r="F9" i="12"/>
  <c r="L10" i="12"/>
  <c r="G14" i="12"/>
  <c r="I14" i="12" s="1"/>
  <c r="L19" i="12"/>
  <c r="F20" i="12" l="1"/>
  <c r="D19" i="12"/>
  <c r="F19" i="12" s="1"/>
  <c r="U19" i="12"/>
  <c r="F18" i="12"/>
  <c r="X8" i="12"/>
  <c r="V18" i="12"/>
  <c r="X18" i="12" s="1"/>
  <c r="I19" i="12"/>
  <c r="G18" i="12"/>
  <c r="I18" i="12" s="1"/>
  <c r="B7" i="12" l="1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H5" i="9" l="1"/>
</calcChain>
</file>

<file path=xl/sharedStrings.xml><?xml version="1.0" encoding="utf-8"?>
<sst xmlns="http://schemas.openxmlformats.org/spreadsheetml/2006/main" count="127" uniqueCount="74">
  <si>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</si>
  <si>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</si>
  <si>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</si>
  <si>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</si>
  <si>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</si>
  <si>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</si>
  <si>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</si>
  <si>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</si>
  <si>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тыс. руб.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</si>
  <si>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</si>
  <si>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</si>
  <si>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</si>
  <si>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</si>
  <si>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</si>
  <si>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</si>
  <si>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</si>
  <si>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</si>
  <si>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</si>
  <si>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</si>
  <si>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</si>
  <si>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</si>
  <si>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</si>
  <si>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</si>
  <si>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</si>
  <si>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</si>
  <si>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Раздел 2. Баланс водоснабжения (подвоз воды)</t>
  </si>
  <si>
    <t>№ п/п</t>
  </si>
  <si>
    <t>Показатели производственной деятельности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</si>
  <si>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</si>
  <si>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</si>
  <si>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</si>
  <si>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</si>
  <si>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</si>
  <si>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</si>
  <si>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</si>
  <si>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</si>
  <si>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</si>
  <si>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</si>
  <si>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</si>
  <si>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</si>
  <si>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</si>
  <si>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</si>
  <si>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</si>
  <si>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</si>
  <si>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</si>
  <si>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</si>
  <si>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</si>
  <si>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</si>
  <si>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</si>
  <si>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</si>
  <si>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</si>
  <si>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</si>
  <si>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</si>
  <si>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</si>
  <si>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</si>
  <si>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</si>
  <si>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</si>
  <si>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</si>
  <si>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</si>
  <si>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</si>
  <si>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</si>
  <si>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</si>
  <si>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</si>
  <si>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</si>
  <si>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</si>
  <si>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</si>
  <si>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</si>
  <si>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ПЛАН</t>
  </si>
  <si>
    <t>Раздел 3. Объем финансовых потребностей, необходимых для реализации производственной программы</t>
  </si>
  <si>
    <t>№              п/п</t>
  </si>
  <si>
    <t>Объем финансовых потребностей</t>
  </si>
  <si>
    <t>ПРОИЗВОДСТВЕННАЯ ПРОГРАММА</t>
  </si>
  <si>
    <t>в сфере холодного водоснабжения (подвоз воды) на 2023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</si>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</sst>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4" fillId="0" borderId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9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4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0" fontId="13" fillId="0" borderId="0" xfId="4" applyNumberFormat="1" applyFont="1" applyFill="1"/>
    <xf numFmtId="10" fontId="14" fillId="0" borderId="0" xfId="4" applyNumberFormat="1" applyFont="1" applyFill="1"/>
    <xf numFmtId="0" fontId="14" fillId="0" borderId="0" xfId="0" applyFont="1" applyFill="1"/>
    <xf numFmtId="164" fontId="15" fillId="0" borderId="16" xfId="0" applyNumberFormat="1" applyFont="1" applyFill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16" fillId="0" borderId="9" xfId="1" applyFont="1" applyFill="1" applyBorder="1" applyAlignment="1">
      <alignment horizontal="left" vertical="center" wrapText="1"/>
    </xf>
    <xf numFmtId="0" fontId="15" fillId="0" borderId="0" xfId="0" applyFont="1" applyFill="1"/>
    <xf numFmtId="0" fontId="15" fillId="0" borderId="6" xfId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12" xfId="1" applyFont="1" applyFill="1" applyBorder="1" applyAlignment="1">
      <alignment wrapText="1"/>
    </xf>
    <xf numFmtId="164" fontId="16" fillId="0" borderId="20" xfId="1" applyNumberFormat="1" applyFont="1" applyFill="1" applyBorder="1" applyAlignment="1">
      <alignment horizontal="center"/>
    </xf>
    <xf numFmtId="164" fontId="16" fillId="0" borderId="13" xfId="1" applyNumberFormat="1" applyFont="1" applyFill="1" applyBorder="1" applyAlignment="1">
      <alignment horizontal="center"/>
    </xf>
    <xf numFmtId="164" fontId="16" fillId="0" borderId="14" xfId="1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center"/>
    </xf>
    <xf numFmtId="0" fontId="15" fillId="0" borderId="15" xfId="1" applyFont="1" applyFill="1" applyBorder="1" applyAlignment="1">
      <alignment horizontal="left" wrapText="1"/>
    </xf>
    <xf numFmtId="0" fontId="15" fillId="0" borderId="1" xfId="1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49" fontId="16" fillId="0" borderId="1" xfId="1" applyNumberFormat="1" applyFont="1" applyFill="1" applyBorder="1" applyAlignment="1">
      <alignment horizontal="center"/>
    </xf>
    <xf numFmtId="0" fontId="16" fillId="0" borderId="15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164" fontId="16" fillId="0" borderId="21" xfId="1" applyNumberFormat="1" applyFont="1" applyFill="1" applyBorder="1" applyAlignment="1">
      <alignment horizontal="center"/>
    </xf>
    <xf numFmtId="164" fontId="16" fillId="0" borderId="16" xfId="1" applyNumberFormat="1" applyFont="1" applyFill="1" applyBorder="1" applyAlignment="1">
      <alignment horizontal="center"/>
    </xf>
    <xf numFmtId="164" fontId="15" fillId="0" borderId="21" xfId="1" applyNumberFormat="1" applyFont="1" applyFill="1" applyBorder="1" applyAlignment="1">
      <alignment horizontal="center"/>
    </xf>
    <xf numFmtId="164" fontId="15" fillId="0" borderId="16" xfId="1" applyNumberFormat="1" applyFont="1" applyFill="1" applyBorder="1" applyAlignment="1">
      <alignment horizontal="center"/>
    </xf>
    <xf numFmtId="164" fontId="15" fillId="0" borderId="0" xfId="0" applyNumberFormat="1" applyFont="1" applyFill="1"/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 indent="1"/>
    </xf>
    <xf numFmtId="0" fontId="15" fillId="0" borderId="15" xfId="0" applyFont="1" applyFill="1" applyBorder="1" applyAlignment="1">
      <alignment horizontal="left" vertical="center" wrapText="1" indent="2"/>
    </xf>
    <xf numFmtId="164" fontId="15" fillId="0" borderId="21" xfId="0" applyNumberFormat="1" applyFont="1" applyFill="1" applyBorder="1"/>
    <xf numFmtId="164" fontId="15" fillId="0" borderId="15" xfId="0" applyNumberFormat="1" applyFont="1" applyFill="1" applyBorder="1"/>
    <xf numFmtId="164" fontId="15" fillId="0" borderId="16" xfId="0" applyNumberFormat="1" applyFont="1" applyFill="1" applyBorder="1"/>
    <xf numFmtId="0" fontId="16" fillId="0" borderId="15" xfId="0" applyFont="1" applyFill="1" applyBorder="1" applyAlignment="1">
      <alignment horizontal="left" vertical="center" wrapText="1" indent="1"/>
    </xf>
    <xf numFmtId="0" fontId="15" fillId="0" borderId="15" xfId="0" applyFont="1" applyFill="1" applyBorder="1" applyAlignment="1">
      <alignment horizontal="left" vertical="center" wrapText="1" indent="3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 indent="2"/>
    </xf>
    <xf numFmtId="0" fontId="15" fillId="0" borderId="3" xfId="1" applyFont="1" applyFill="1" applyBorder="1" applyAlignment="1">
      <alignment horizontal="center"/>
    </xf>
    <xf numFmtId="164" fontId="15" fillId="0" borderId="22" xfId="0" applyNumberFormat="1" applyFont="1" applyFill="1" applyBorder="1" applyAlignment="1">
      <alignment horizontal="center"/>
    </xf>
    <xf numFmtId="164" fontId="15" fillId="0" borderId="18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5" fontId="15" fillId="0" borderId="0" xfId="0" applyNumberFormat="1" applyFont="1" applyFill="1"/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43;&#1055;%20&#1063;&#1050;&#1061;/&#1063;&#1050;&#1061;%20&#1055;&#1054;&#1044;&#1042;&#1054;&#1047;%20&#1042;&#1054;&#1044;&#106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АМР"/>
      <sheetName val="свод Пго"/>
      <sheetName val="Свод сел"/>
      <sheetName val="Свод"/>
      <sheetName val="У-копи"/>
      <sheetName val="Ламут"/>
      <sheetName val="Чуван"/>
      <sheetName val="Нунлигран"/>
      <sheetName val="Сиреники"/>
      <sheetName val="Энмелен"/>
      <sheetName val="Янракыннот"/>
      <sheetName val="субс"/>
    </sheetNames>
    <sheetDataSet>
      <sheetData sheetId="0"/>
      <sheetData sheetId="1"/>
      <sheetData sheetId="2"/>
      <sheetData sheetId="3"/>
      <sheetData sheetId="4">
        <row r="14">
          <cell r="W14">
            <v>1210.6000000000001</v>
          </cell>
        </row>
        <row r="22">
          <cell r="W22">
            <v>50</v>
          </cell>
        </row>
        <row r="25">
          <cell r="W25">
            <v>45.4</v>
          </cell>
        </row>
        <row r="28">
          <cell r="W28">
            <v>94.3</v>
          </cell>
        </row>
        <row r="29">
          <cell r="W29">
            <v>1020.9</v>
          </cell>
        </row>
        <row r="103">
          <cell r="W103">
            <v>2924.0990708356762</v>
          </cell>
        </row>
      </sheetData>
      <sheetData sheetId="5">
        <row r="13">
          <cell r="W13">
            <v>155.10999999999999</v>
          </cell>
        </row>
        <row r="22">
          <cell r="W22">
            <v>59</v>
          </cell>
        </row>
        <row r="25">
          <cell r="W25">
            <v>57.666666666666664</v>
          </cell>
        </row>
        <row r="28">
          <cell r="W28">
            <v>7.0933333333333319</v>
          </cell>
        </row>
        <row r="29">
          <cell r="W29">
            <v>31.349999999999998</v>
          </cell>
        </row>
        <row r="103">
          <cell r="W103">
            <v>7615.2732272209705</v>
          </cell>
        </row>
      </sheetData>
      <sheetData sheetId="6">
        <row r="13">
          <cell r="W13">
            <v>295.80000000000007</v>
          </cell>
        </row>
        <row r="22">
          <cell r="W22">
            <v>17.600000000000001</v>
          </cell>
        </row>
        <row r="25">
          <cell r="W25">
            <v>181.9</v>
          </cell>
        </row>
        <row r="28">
          <cell r="W28">
            <v>15.100000000000001</v>
          </cell>
        </row>
        <row r="29">
          <cell r="W29">
            <v>81.2</v>
          </cell>
        </row>
        <row r="103">
          <cell r="W103">
            <v>2873.9708943692312</v>
          </cell>
        </row>
      </sheetData>
      <sheetData sheetId="7">
        <row r="13">
          <cell r="W13">
            <v>14211.898103</v>
          </cell>
        </row>
        <row r="22">
          <cell r="W22">
            <v>7775.485482</v>
          </cell>
        </row>
        <row r="25">
          <cell r="W25">
            <v>4507.5097554499998</v>
          </cell>
        </row>
        <row r="28">
          <cell r="W28">
            <v>1896.2735322166668</v>
          </cell>
        </row>
        <row r="29">
          <cell r="W29">
            <v>32.629333333333328</v>
          </cell>
        </row>
        <row r="103">
          <cell r="W103">
            <v>14929.772509039738</v>
          </cell>
        </row>
      </sheetData>
      <sheetData sheetId="8">
        <row r="14">
          <cell r="W14">
            <v>1659.3553999999999</v>
          </cell>
        </row>
        <row r="22">
          <cell r="W22">
            <v>309.27599999999995</v>
          </cell>
        </row>
        <row r="25">
          <cell r="W25">
            <v>587.14940000000001</v>
          </cell>
        </row>
        <row r="28">
          <cell r="W28">
            <v>752.85</v>
          </cell>
        </row>
        <row r="29">
          <cell r="W29">
            <v>10.08</v>
          </cell>
        </row>
        <row r="103">
          <cell r="W103">
            <v>7088.9117750897012</v>
          </cell>
        </row>
      </sheetData>
      <sheetData sheetId="9">
        <row r="13">
          <cell r="W13">
            <v>2553.65</v>
          </cell>
        </row>
        <row r="22">
          <cell r="W22">
            <v>515.6</v>
          </cell>
        </row>
        <row r="25">
          <cell r="W25">
            <v>1090.5999999999999</v>
          </cell>
        </row>
        <row r="28">
          <cell r="W28">
            <v>530.4</v>
          </cell>
        </row>
        <row r="29">
          <cell r="W29">
            <v>417.05</v>
          </cell>
        </row>
        <row r="103">
          <cell r="W103">
            <v>8201.1601572096843</v>
          </cell>
        </row>
      </sheetData>
      <sheetData sheetId="10">
        <row r="13">
          <cell r="W13">
            <v>1616.6499999999996</v>
          </cell>
        </row>
        <row r="22">
          <cell r="W22">
            <v>33.6</v>
          </cell>
        </row>
        <row r="25">
          <cell r="W25">
            <v>715.4</v>
          </cell>
        </row>
        <row r="28">
          <cell r="W28">
            <v>681.9</v>
          </cell>
        </row>
        <row r="29">
          <cell r="W29">
            <v>185.35</v>
          </cell>
        </row>
        <row r="103">
          <cell r="W103">
            <v>16326.24331017664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zoomScaleNormal="100" workbookViewId="0">
      <selection activeCell="A28" sqref="A28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21" t="s">
        <v>71</v>
      </c>
      <c r="B1" s="21"/>
    </row>
    <row r="2" spans="1:2" s="2" customFormat="1" ht="18.75" x14ac:dyDescent="0.3">
      <c r="A2" s="22" t="s">
        <v>72</v>
      </c>
      <c r="B2" s="22"/>
    </row>
    <row r="3" spans="1:2" s="2" customFormat="1" ht="18.75" x14ac:dyDescent="0.3">
      <c r="A3" s="23"/>
      <c r="B3" s="24"/>
    </row>
    <row r="4" spans="1:2" s="2" customFormat="1" ht="18.75" x14ac:dyDescent="0.3">
      <c r="A4" s="25" t="s">
        <v>16</v>
      </c>
      <c r="B4" s="25"/>
    </row>
    <row r="5" spans="1:2" x14ac:dyDescent="0.25">
      <c r="A5" s="3" t="s">
        <v>17</v>
      </c>
      <c r="B5" s="4" t="s">
        <v>23</v>
      </c>
    </row>
    <row r="6" spans="1:2" ht="31.5" x14ac:dyDescent="0.25">
      <c r="A6" s="3" t="s">
        <v>18</v>
      </c>
      <c r="B6" s="6" t="s">
        <v>24</v>
      </c>
    </row>
    <row r="7" spans="1:2" ht="31.5" x14ac:dyDescent="0.25">
      <c r="A7" s="3" t="s">
        <v>19</v>
      </c>
      <c r="B7" s="6" t="s">
        <v>20</v>
      </c>
    </row>
    <row r="8" spans="1:2" x14ac:dyDescent="0.25">
      <c r="A8" s="3" t="s">
        <v>21</v>
      </c>
      <c r="B8" s="4" t="s">
        <v>22</v>
      </c>
    </row>
    <row r="9" spans="1:2" s="9" customFormat="1" x14ac:dyDescent="0.25">
      <c r="A9" s="7"/>
      <c r="B9" s="8"/>
    </row>
    <row r="10" spans="1:2" ht="16.5" customHeight="1" x14ac:dyDescent="0.25"/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78740157480314965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Z42"/>
  <sheetViews>
    <sheetView zoomScale="90" zoomScaleNormal="90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activeCell="J9" sqref="J9"/>
    </sheetView>
  </sheetViews>
  <sheetFormatPr defaultRowHeight="15" x14ac:dyDescent="0.25"/>
  <cols>
    <col min="1" max="1" width="6.28515625" style="37" bestFit="1" customWidth="1"/>
    <col min="2" max="2" width="38" style="37" customWidth="1"/>
    <col min="3" max="3" width="11.140625" style="37" customWidth="1"/>
    <col min="4" max="5" width="11.7109375" style="37" customWidth="1"/>
    <col min="6" max="6" width="7.28515625" style="37" bestFit="1" customWidth="1"/>
    <col min="7" max="8" width="11.7109375" style="37" customWidth="1"/>
    <col min="9" max="9" width="6.140625" style="37" bestFit="1" customWidth="1"/>
    <col min="10" max="11" width="11.7109375" style="37" customWidth="1"/>
    <col min="12" max="12" width="6.140625" style="37" bestFit="1" customWidth="1"/>
    <col min="13" max="14" width="11.7109375" style="37" customWidth="1"/>
    <col min="15" max="15" width="8.42578125" style="37" bestFit="1" customWidth="1"/>
    <col min="16" max="17" width="11.7109375" style="37" customWidth="1"/>
    <col min="18" max="18" width="7.28515625" style="37" bestFit="1" customWidth="1"/>
    <col min="19" max="20" width="11.7109375" style="37" customWidth="1"/>
    <col min="21" max="21" width="7.28515625" style="37" bestFit="1" customWidth="1"/>
    <col min="22" max="23" width="11.7109375" style="37" customWidth="1"/>
    <col min="24" max="24" width="7.28515625" style="37" bestFit="1" customWidth="1"/>
    <col min="25" max="255" width="9.140625" style="37"/>
    <col min="256" max="256" width="6.85546875" style="37" customWidth="1"/>
    <col min="257" max="257" width="41.140625" style="37" customWidth="1"/>
    <col min="258" max="258" width="14.28515625" style="37" customWidth="1"/>
    <col min="259" max="260" width="16.5703125" style="37" customWidth="1"/>
    <col min="261" max="511" width="9.140625" style="37"/>
    <col min="512" max="512" width="6.85546875" style="37" customWidth="1"/>
    <col min="513" max="513" width="41.140625" style="37" customWidth="1"/>
    <col min="514" max="514" width="14.28515625" style="37" customWidth="1"/>
    <col min="515" max="516" width="16.5703125" style="37" customWidth="1"/>
    <col min="517" max="767" width="9.140625" style="37"/>
    <col min="768" max="768" width="6.85546875" style="37" customWidth="1"/>
    <col min="769" max="769" width="41.140625" style="37" customWidth="1"/>
    <col min="770" max="770" width="14.28515625" style="37" customWidth="1"/>
    <col min="771" max="772" width="16.5703125" style="37" customWidth="1"/>
    <col min="773" max="1023" width="9.140625" style="37"/>
    <col min="1024" max="1024" width="6.85546875" style="37" customWidth="1"/>
    <col min="1025" max="1025" width="41.140625" style="37" customWidth="1"/>
    <col min="1026" max="1026" width="14.28515625" style="37" customWidth="1"/>
    <col min="1027" max="1028" width="16.5703125" style="37" customWidth="1"/>
    <col min="1029" max="1279" width="9.140625" style="37"/>
    <col min="1280" max="1280" width="6.85546875" style="37" customWidth="1"/>
    <col min="1281" max="1281" width="41.140625" style="37" customWidth="1"/>
    <col min="1282" max="1282" width="14.28515625" style="37" customWidth="1"/>
    <col min="1283" max="1284" width="16.5703125" style="37" customWidth="1"/>
    <col min="1285" max="1535" width="9.140625" style="37"/>
    <col min="1536" max="1536" width="6.85546875" style="37" customWidth="1"/>
    <col min="1537" max="1537" width="41.140625" style="37" customWidth="1"/>
    <col min="1538" max="1538" width="14.28515625" style="37" customWidth="1"/>
    <col min="1539" max="1540" width="16.5703125" style="37" customWidth="1"/>
    <col min="1541" max="1791" width="9.140625" style="37"/>
    <col min="1792" max="1792" width="6.85546875" style="37" customWidth="1"/>
    <col min="1793" max="1793" width="41.140625" style="37" customWidth="1"/>
    <col min="1794" max="1794" width="14.28515625" style="37" customWidth="1"/>
    <col min="1795" max="1796" width="16.5703125" style="37" customWidth="1"/>
    <col min="1797" max="2047" width="9.140625" style="37"/>
    <col min="2048" max="2048" width="6.85546875" style="37" customWidth="1"/>
    <col min="2049" max="2049" width="41.140625" style="37" customWidth="1"/>
    <col min="2050" max="2050" width="14.28515625" style="37" customWidth="1"/>
    <col min="2051" max="2052" width="16.5703125" style="37" customWidth="1"/>
    <col min="2053" max="2303" width="9.140625" style="37"/>
    <col min="2304" max="2304" width="6.85546875" style="37" customWidth="1"/>
    <col min="2305" max="2305" width="41.140625" style="37" customWidth="1"/>
    <col min="2306" max="2306" width="14.28515625" style="37" customWidth="1"/>
    <col min="2307" max="2308" width="16.5703125" style="37" customWidth="1"/>
    <col min="2309" max="2559" width="9.140625" style="37"/>
    <col min="2560" max="2560" width="6.85546875" style="37" customWidth="1"/>
    <col min="2561" max="2561" width="41.140625" style="37" customWidth="1"/>
    <col min="2562" max="2562" width="14.28515625" style="37" customWidth="1"/>
    <col min="2563" max="2564" width="16.5703125" style="37" customWidth="1"/>
    <col min="2565" max="2815" width="9.140625" style="37"/>
    <col min="2816" max="2816" width="6.85546875" style="37" customWidth="1"/>
    <col min="2817" max="2817" width="41.140625" style="37" customWidth="1"/>
    <col min="2818" max="2818" width="14.28515625" style="37" customWidth="1"/>
    <col min="2819" max="2820" width="16.5703125" style="37" customWidth="1"/>
    <col min="2821" max="3071" width="9.140625" style="37"/>
    <col min="3072" max="3072" width="6.85546875" style="37" customWidth="1"/>
    <col min="3073" max="3073" width="41.140625" style="37" customWidth="1"/>
    <col min="3074" max="3074" width="14.28515625" style="37" customWidth="1"/>
    <col min="3075" max="3076" width="16.5703125" style="37" customWidth="1"/>
    <col min="3077" max="3327" width="9.140625" style="37"/>
    <col min="3328" max="3328" width="6.85546875" style="37" customWidth="1"/>
    <col min="3329" max="3329" width="41.140625" style="37" customWidth="1"/>
    <col min="3330" max="3330" width="14.28515625" style="37" customWidth="1"/>
    <col min="3331" max="3332" width="16.5703125" style="37" customWidth="1"/>
    <col min="3333" max="3583" width="9.140625" style="37"/>
    <col min="3584" max="3584" width="6.85546875" style="37" customWidth="1"/>
    <col min="3585" max="3585" width="41.140625" style="37" customWidth="1"/>
    <col min="3586" max="3586" width="14.28515625" style="37" customWidth="1"/>
    <col min="3587" max="3588" width="16.5703125" style="37" customWidth="1"/>
    <col min="3589" max="3839" width="9.140625" style="37"/>
    <col min="3840" max="3840" width="6.85546875" style="37" customWidth="1"/>
    <col min="3841" max="3841" width="41.140625" style="37" customWidth="1"/>
    <col min="3842" max="3842" width="14.28515625" style="37" customWidth="1"/>
    <col min="3843" max="3844" width="16.5703125" style="37" customWidth="1"/>
    <col min="3845" max="4095" width="9.140625" style="37"/>
    <col min="4096" max="4096" width="6.85546875" style="37" customWidth="1"/>
    <col min="4097" max="4097" width="41.140625" style="37" customWidth="1"/>
    <col min="4098" max="4098" width="14.28515625" style="37" customWidth="1"/>
    <col min="4099" max="4100" width="16.5703125" style="37" customWidth="1"/>
    <col min="4101" max="4351" width="9.140625" style="37"/>
    <col min="4352" max="4352" width="6.85546875" style="37" customWidth="1"/>
    <col min="4353" max="4353" width="41.140625" style="37" customWidth="1"/>
    <col min="4354" max="4354" width="14.28515625" style="37" customWidth="1"/>
    <col min="4355" max="4356" width="16.5703125" style="37" customWidth="1"/>
    <col min="4357" max="4607" width="9.140625" style="37"/>
    <col min="4608" max="4608" width="6.85546875" style="37" customWidth="1"/>
    <col min="4609" max="4609" width="41.140625" style="37" customWidth="1"/>
    <col min="4610" max="4610" width="14.28515625" style="37" customWidth="1"/>
    <col min="4611" max="4612" width="16.5703125" style="37" customWidth="1"/>
    <col min="4613" max="4863" width="9.140625" style="37"/>
    <col min="4864" max="4864" width="6.85546875" style="37" customWidth="1"/>
    <col min="4865" max="4865" width="41.140625" style="37" customWidth="1"/>
    <col min="4866" max="4866" width="14.28515625" style="37" customWidth="1"/>
    <col min="4867" max="4868" width="16.5703125" style="37" customWidth="1"/>
    <col min="4869" max="5119" width="9.140625" style="37"/>
    <col min="5120" max="5120" width="6.85546875" style="37" customWidth="1"/>
    <col min="5121" max="5121" width="41.140625" style="37" customWidth="1"/>
    <col min="5122" max="5122" width="14.28515625" style="37" customWidth="1"/>
    <col min="5123" max="5124" width="16.5703125" style="37" customWidth="1"/>
    <col min="5125" max="5375" width="9.140625" style="37"/>
    <col min="5376" max="5376" width="6.85546875" style="37" customWidth="1"/>
    <col min="5377" max="5377" width="41.140625" style="37" customWidth="1"/>
    <col min="5378" max="5378" width="14.28515625" style="37" customWidth="1"/>
    <col min="5379" max="5380" width="16.5703125" style="37" customWidth="1"/>
    <col min="5381" max="5631" width="9.140625" style="37"/>
    <col min="5632" max="5632" width="6.85546875" style="37" customWidth="1"/>
    <col min="5633" max="5633" width="41.140625" style="37" customWidth="1"/>
    <col min="5634" max="5634" width="14.28515625" style="37" customWidth="1"/>
    <col min="5635" max="5636" width="16.5703125" style="37" customWidth="1"/>
    <col min="5637" max="5887" width="9.140625" style="37"/>
    <col min="5888" max="5888" width="6.85546875" style="37" customWidth="1"/>
    <col min="5889" max="5889" width="41.140625" style="37" customWidth="1"/>
    <col min="5890" max="5890" width="14.28515625" style="37" customWidth="1"/>
    <col min="5891" max="5892" width="16.5703125" style="37" customWidth="1"/>
    <col min="5893" max="6143" width="9.140625" style="37"/>
    <col min="6144" max="6144" width="6.85546875" style="37" customWidth="1"/>
    <col min="6145" max="6145" width="41.140625" style="37" customWidth="1"/>
    <col min="6146" max="6146" width="14.28515625" style="37" customWidth="1"/>
    <col min="6147" max="6148" width="16.5703125" style="37" customWidth="1"/>
    <col min="6149" max="6399" width="9.140625" style="37"/>
    <col min="6400" max="6400" width="6.85546875" style="37" customWidth="1"/>
    <col min="6401" max="6401" width="41.140625" style="37" customWidth="1"/>
    <col min="6402" max="6402" width="14.28515625" style="37" customWidth="1"/>
    <col min="6403" max="6404" width="16.5703125" style="37" customWidth="1"/>
    <col min="6405" max="6655" width="9.140625" style="37"/>
    <col min="6656" max="6656" width="6.85546875" style="37" customWidth="1"/>
    <col min="6657" max="6657" width="41.140625" style="37" customWidth="1"/>
    <col min="6658" max="6658" width="14.28515625" style="37" customWidth="1"/>
    <col min="6659" max="6660" width="16.5703125" style="37" customWidth="1"/>
    <col min="6661" max="6911" width="9.140625" style="37"/>
    <col min="6912" max="6912" width="6.85546875" style="37" customWidth="1"/>
    <col min="6913" max="6913" width="41.140625" style="37" customWidth="1"/>
    <col min="6914" max="6914" width="14.28515625" style="37" customWidth="1"/>
    <col min="6915" max="6916" width="16.5703125" style="37" customWidth="1"/>
    <col min="6917" max="7167" width="9.140625" style="37"/>
    <col min="7168" max="7168" width="6.85546875" style="37" customWidth="1"/>
    <col min="7169" max="7169" width="41.140625" style="37" customWidth="1"/>
    <col min="7170" max="7170" width="14.28515625" style="37" customWidth="1"/>
    <col min="7171" max="7172" width="16.5703125" style="37" customWidth="1"/>
    <col min="7173" max="7423" width="9.140625" style="37"/>
    <col min="7424" max="7424" width="6.85546875" style="37" customWidth="1"/>
    <col min="7425" max="7425" width="41.140625" style="37" customWidth="1"/>
    <col min="7426" max="7426" width="14.28515625" style="37" customWidth="1"/>
    <col min="7427" max="7428" width="16.5703125" style="37" customWidth="1"/>
    <col min="7429" max="7679" width="9.140625" style="37"/>
    <col min="7680" max="7680" width="6.85546875" style="37" customWidth="1"/>
    <col min="7681" max="7681" width="41.140625" style="37" customWidth="1"/>
    <col min="7682" max="7682" width="14.28515625" style="37" customWidth="1"/>
    <col min="7683" max="7684" width="16.5703125" style="37" customWidth="1"/>
    <col min="7685" max="7935" width="9.140625" style="37"/>
    <col min="7936" max="7936" width="6.85546875" style="37" customWidth="1"/>
    <col min="7937" max="7937" width="41.140625" style="37" customWidth="1"/>
    <col min="7938" max="7938" width="14.28515625" style="37" customWidth="1"/>
    <col min="7939" max="7940" width="16.5703125" style="37" customWidth="1"/>
    <col min="7941" max="8191" width="9.140625" style="37"/>
    <col min="8192" max="8192" width="6.85546875" style="37" customWidth="1"/>
    <col min="8193" max="8193" width="41.140625" style="37" customWidth="1"/>
    <col min="8194" max="8194" width="14.28515625" style="37" customWidth="1"/>
    <col min="8195" max="8196" width="16.5703125" style="37" customWidth="1"/>
    <col min="8197" max="8447" width="9.140625" style="37"/>
    <col min="8448" max="8448" width="6.85546875" style="37" customWidth="1"/>
    <col min="8449" max="8449" width="41.140625" style="37" customWidth="1"/>
    <col min="8450" max="8450" width="14.28515625" style="37" customWidth="1"/>
    <col min="8451" max="8452" width="16.5703125" style="37" customWidth="1"/>
    <col min="8453" max="8703" width="9.140625" style="37"/>
    <col min="8704" max="8704" width="6.85546875" style="37" customWidth="1"/>
    <col min="8705" max="8705" width="41.140625" style="37" customWidth="1"/>
    <col min="8706" max="8706" width="14.28515625" style="37" customWidth="1"/>
    <col min="8707" max="8708" width="16.5703125" style="37" customWidth="1"/>
    <col min="8709" max="8959" width="9.140625" style="37"/>
    <col min="8960" max="8960" width="6.85546875" style="37" customWidth="1"/>
    <col min="8961" max="8961" width="41.140625" style="37" customWidth="1"/>
    <col min="8962" max="8962" width="14.28515625" style="37" customWidth="1"/>
    <col min="8963" max="8964" width="16.5703125" style="37" customWidth="1"/>
    <col min="8965" max="9215" width="9.140625" style="37"/>
    <col min="9216" max="9216" width="6.85546875" style="37" customWidth="1"/>
    <col min="9217" max="9217" width="41.140625" style="37" customWidth="1"/>
    <col min="9218" max="9218" width="14.28515625" style="37" customWidth="1"/>
    <col min="9219" max="9220" width="16.5703125" style="37" customWidth="1"/>
    <col min="9221" max="9471" width="9.140625" style="37"/>
    <col min="9472" max="9472" width="6.85546875" style="37" customWidth="1"/>
    <col min="9473" max="9473" width="41.140625" style="37" customWidth="1"/>
    <col min="9474" max="9474" width="14.28515625" style="37" customWidth="1"/>
    <col min="9475" max="9476" width="16.5703125" style="37" customWidth="1"/>
    <col min="9477" max="9727" width="9.140625" style="37"/>
    <col min="9728" max="9728" width="6.85546875" style="37" customWidth="1"/>
    <col min="9729" max="9729" width="41.140625" style="37" customWidth="1"/>
    <col min="9730" max="9730" width="14.28515625" style="37" customWidth="1"/>
    <col min="9731" max="9732" width="16.5703125" style="37" customWidth="1"/>
    <col min="9733" max="9983" width="9.140625" style="37"/>
    <col min="9984" max="9984" width="6.85546875" style="37" customWidth="1"/>
    <col min="9985" max="9985" width="41.140625" style="37" customWidth="1"/>
    <col min="9986" max="9986" width="14.28515625" style="37" customWidth="1"/>
    <col min="9987" max="9988" width="16.5703125" style="37" customWidth="1"/>
    <col min="9989" max="10239" width="9.140625" style="37"/>
    <col min="10240" max="10240" width="6.85546875" style="37" customWidth="1"/>
    <col min="10241" max="10241" width="41.140625" style="37" customWidth="1"/>
    <col min="10242" max="10242" width="14.28515625" style="37" customWidth="1"/>
    <col min="10243" max="10244" width="16.5703125" style="37" customWidth="1"/>
    <col min="10245" max="10495" width="9.140625" style="37"/>
    <col min="10496" max="10496" width="6.85546875" style="37" customWidth="1"/>
    <col min="10497" max="10497" width="41.140625" style="37" customWidth="1"/>
    <col min="10498" max="10498" width="14.28515625" style="37" customWidth="1"/>
    <col min="10499" max="10500" width="16.5703125" style="37" customWidth="1"/>
    <col min="10501" max="10751" width="9.140625" style="37"/>
    <col min="10752" max="10752" width="6.85546875" style="37" customWidth="1"/>
    <col min="10753" max="10753" width="41.140625" style="37" customWidth="1"/>
    <col min="10754" max="10754" width="14.28515625" style="37" customWidth="1"/>
    <col min="10755" max="10756" width="16.5703125" style="37" customWidth="1"/>
    <col min="10757" max="11007" width="9.140625" style="37"/>
    <col min="11008" max="11008" width="6.85546875" style="37" customWidth="1"/>
    <col min="11009" max="11009" width="41.140625" style="37" customWidth="1"/>
    <col min="11010" max="11010" width="14.28515625" style="37" customWidth="1"/>
    <col min="11011" max="11012" width="16.5703125" style="37" customWidth="1"/>
    <col min="11013" max="11263" width="9.140625" style="37"/>
    <col min="11264" max="11264" width="6.85546875" style="37" customWidth="1"/>
    <col min="11265" max="11265" width="41.140625" style="37" customWidth="1"/>
    <col min="11266" max="11266" width="14.28515625" style="37" customWidth="1"/>
    <col min="11267" max="11268" width="16.5703125" style="37" customWidth="1"/>
    <col min="11269" max="11519" width="9.140625" style="37"/>
    <col min="11520" max="11520" width="6.85546875" style="37" customWidth="1"/>
    <col min="11521" max="11521" width="41.140625" style="37" customWidth="1"/>
    <col min="11522" max="11522" width="14.28515625" style="37" customWidth="1"/>
    <col min="11523" max="11524" width="16.5703125" style="37" customWidth="1"/>
    <col min="11525" max="11775" width="9.140625" style="37"/>
    <col min="11776" max="11776" width="6.85546875" style="37" customWidth="1"/>
    <col min="11777" max="11777" width="41.140625" style="37" customWidth="1"/>
    <col min="11778" max="11778" width="14.28515625" style="37" customWidth="1"/>
    <col min="11779" max="11780" width="16.5703125" style="37" customWidth="1"/>
    <col min="11781" max="12031" width="9.140625" style="37"/>
    <col min="12032" max="12032" width="6.85546875" style="37" customWidth="1"/>
    <col min="12033" max="12033" width="41.140625" style="37" customWidth="1"/>
    <col min="12034" max="12034" width="14.28515625" style="37" customWidth="1"/>
    <col min="12035" max="12036" width="16.5703125" style="37" customWidth="1"/>
    <col min="12037" max="12287" width="9.140625" style="37"/>
    <col min="12288" max="12288" width="6.85546875" style="37" customWidth="1"/>
    <col min="12289" max="12289" width="41.140625" style="37" customWidth="1"/>
    <col min="12290" max="12290" width="14.28515625" style="37" customWidth="1"/>
    <col min="12291" max="12292" width="16.5703125" style="37" customWidth="1"/>
    <col min="12293" max="12543" width="9.140625" style="37"/>
    <col min="12544" max="12544" width="6.85546875" style="37" customWidth="1"/>
    <col min="12545" max="12545" width="41.140625" style="37" customWidth="1"/>
    <col min="12546" max="12546" width="14.28515625" style="37" customWidth="1"/>
    <col min="12547" max="12548" width="16.5703125" style="37" customWidth="1"/>
    <col min="12549" max="12799" width="9.140625" style="37"/>
    <col min="12800" max="12800" width="6.85546875" style="37" customWidth="1"/>
    <col min="12801" max="12801" width="41.140625" style="37" customWidth="1"/>
    <col min="12802" max="12802" width="14.28515625" style="37" customWidth="1"/>
    <col min="12803" max="12804" width="16.5703125" style="37" customWidth="1"/>
    <col min="12805" max="13055" width="9.140625" style="37"/>
    <col min="13056" max="13056" width="6.85546875" style="37" customWidth="1"/>
    <col min="13057" max="13057" width="41.140625" style="37" customWidth="1"/>
    <col min="13058" max="13058" width="14.28515625" style="37" customWidth="1"/>
    <col min="13059" max="13060" width="16.5703125" style="37" customWidth="1"/>
    <col min="13061" max="13311" width="9.140625" style="37"/>
    <col min="13312" max="13312" width="6.85546875" style="37" customWidth="1"/>
    <col min="13313" max="13313" width="41.140625" style="37" customWidth="1"/>
    <col min="13314" max="13314" width="14.28515625" style="37" customWidth="1"/>
    <col min="13315" max="13316" width="16.5703125" style="37" customWidth="1"/>
    <col min="13317" max="13567" width="9.140625" style="37"/>
    <col min="13568" max="13568" width="6.85546875" style="37" customWidth="1"/>
    <col min="13569" max="13569" width="41.140625" style="37" customWidth="1"/>
    <col min="13570" max="13570" width="14.28515625" style="37" customWidth="1"/>
    <col min="13571" max="13572" width="16.5703125" style="37" customWidth="1"/>
    <col min="13573" max="13823" width="9.140625" style="37"/>
    <col min="13824" max="13824" width="6.85546875" style="37" customWidth="1"/>
    <col min="13825" max="13825" width="41.140625" style="37" customWidth="1"/>
    <col min="13826" max="13826" width="14.28515625" style="37" customWidth="1"/>
    <col min="13827" max="13828" width="16.5703125" style="37" customWidth="1"/>
    <col min="13829" max="14079" width="9.140625" style="37"/>
    <col min="14080" max="14080" width="6.85546875" style="37" customWidth="1"/>
    <col min="14081" max="14081" width="41.140625" style="37" customWidth="1"/>
    <col min="14082" max="14082" width="14.28515625" style="37" customWidth="1"/>
    <col min="14083" max="14084" width="16.5703125" style="37" customWidth="1"/>
    <col min="14085" max="14335" width="9.140625" style="37"/>
    <col min="14336" max="14336" width="6.85546875" style="37" customWidth="1"/>
    <col min="14337" max="14337" width="41.140625" style="37" customWidth="1"/>
    <col min="14338" max="14338" width="14.28515625" style="37" customWidth="1"/>
    <col min="14339" max="14340" width="16.5703125" style="37" customWidth="1"/>
    <col min="14341" max="14591" width="9.140625" style="37"/>
    <col min="14592" max="14592" width="6.85546875" style="37" customWidth="1"/>
    <col min="14593" max="14593" width="41.140625" style="37" customWidth="1"/>
    <col min="14594" max="14594" width="14.28515625" style="37" customWidth="1"/>
    <col min="14595" max="14596" width="16.5703125" style="37" customWidth="1"/>
    <col min="14597" max="14847" width="9.140625" style="37"/>
    <col min="14848" max="14848" width="6.85546875" style="37" customWidth="1"/>
    <col min="14849" max="14849" width="41.140625" style="37" customWidth="1"/>
    <col min="14850" max="14850" width="14.28515625" style="37" customWidth="1"/>
    <col min="14851" max="14852" width="16.5703125" style="37" customWidth="1"/>
    <col min="14853" max="15103" width="9.140625" style="37"/>
    <col min="15104" max="15104" width="6.85546875" style="37" customWidth="1"/>
    <col min="15105" max="15105" width="41.140625" style="37" customWidth="1"/>
    <col min="15106" max="15106" width="14.28515625" style="37" customWidth="1"/>
    <col min="15107" max="15108" width="16.5703125" style="37" customWidth="1"/>
    <col min="15109" max="15359" width="9.140625" style="37"/>
    <col min="15360" max="15360" width="6.85546875" style="37" customWidth="1"/>
    <col min="15361" max="15361" width="41.140625" style="37" customWidth="1"/>
    <col min="15362" max="15362" width="14.28515625" style="37" customWidth="1"/>
    <col min="15363" max="15364" width="16.5703125" style="37" customWidth="1"/>
    <col min="15365" max="15615" width="9.140625" style="37"/>
    <col min="15616" max="15616" width="6.85546875" style="37" customWidth="1"/>
    <col min="15617" max="15617" width="41.140625" style="37" customWidth="1"/>
    <col min="15618" max="15618" width="14.28515625" style="37" customWidth="1"/>
    <col min="15619" max="15620" width="16.5703125" style="37" customWidth="1"/>
    <col min="15621" max="15871" width="9.140625" style="37"/>
    <col min="15872" max="15872" width="6.85546875" style="37" customWidth="1"/>
    <col min="15873" max="15873" width="41.140625" style="37" customWidth="1"/>
    <col min="15874" max="15874" width="14.28515625" style="37" customWidth="1"/>
    <col min="15875" max="15876" width="16.5703125" style="37" customWidth="1"/>
    <col min="15877" max="16127" width="9.140625" style="37"/>
    <col min="16128" max="16128" width="6.85546875" style="37" customWidth="1"/>
    <col min="16129" max="16129" width="41.140625" style="37" customWidth="1"/>
    <col min="16130" max="16130" width="14.28515625" style="37" customWidth="1"/>
    <col min="16131" max="16132" width="16.5703125" style="37" customWidth="1"/>
    <col min="16133" max="16384" width="9.140625" style="37"/>
  </cols>
  <sheetData>
    <row r="1" spans="1:24" x14ac:dyDescent="0.25">
      <c r="A1" s="36" t="s">
        <v>25</v>
      </c>
      <c r="B1" s="36"/>
      <c r="C1" s="36"/>
      <c r="D1" s="30">
        <v>0.49589055662195131</v>
      </c>
      <c r="E1" s="30">
        <v>0.50410944337804853</v>
      </c>
      <c r="F1" s="30"/>
      <c r="G1" s="31">
        <v>0.49588857973357375</v>
      </c>
      <c r="H1" s="31">
        <v>0.50411142026642619</v>
      </c>
      <c r="I1" s="31"/>
      <c r="J1" s="32">
        <v>365</v>
      </c>
      <c r="K1" s="32">
        <v>181</v>
      </c>
      <c r="L1" s="32">
        <v>184</v>
      </c>
      <c r="M1" s="31">
        <v>0.4958842546947011</v>
      </c>
      <c r="N1" s="31">
        <v>0.5041157453052989</v>
      </c>
      <c r="O1" s="31"/>
      <c r="P1" s="31">
        <v>0.49593749999999992</v>
      </c>
      <c r="Q1" s="31">
        <v>0.50406249999999997</v>
      </c>
      <c r="R1" s="31"/>
      <c r="S1" s="31">
        <v>0.49589015735883979</v>
      </c>
      <c r="T1" s="31">
        <v>0.5041098426411601</v>
      </c>
      <c r="U1" s="31"/>
      <c r="V1" s="31">
        <v>0.49588888888888893</v>
      </c>
      <c r="W1" s="31">
        <v>0.50411111111111107</v>
      </c>
    </row>
    <row r="2" spans="1:24" x14ac:dyDescent="0.25">
      <c r="A2" s="38" t="s">
        <v>26</v>
      </c>
      <c r="B2" s="38" t="s">
        <v>27</v>
      </c>
      <c r="C2" s="3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r="3" spans="1:24" x14ac:dyDescent="0.25">
      <c r="A3" s="41"/>
      <c r="B3" s="41"/>
      <c r="C3" s="41"/>
      <c r="D3" s="42" t="s">
        <v>60</v>
      </c>
      <c r="E3" s="43"/>
      <c r="F3" s="44"/>
      <c r="G3" s="42" t="s">
        <v>61</v>
      </c>
      <c r="H3" s="43"/>
      <c r="I3" s="44"/>
      <c r="J3" s="42" t="s">
        <v>62</v>
      </c>
      <c r="K3" s="43"/>
      <c r="L3" s="44"/>
      <c r="M3" s="42" t="s">
        <v>63</v>
      </c>
      <c r="N3" s="43"/>
      <c r="O3" s="44"/>
      <c r="P3" s="42" t="s">
        <v>64</v>
      </c>
      <c r="Q3" s="43"/>
      <c r="R3" s="44"/>
      <c r="S3" s="42" t="s">
        <v>65</v>
      </c>
      <c r="T3" s="43"/>
      <c r="U3" s="44"/>
      <c r="V3" s="42" t="s">
        <v>66</v>
      </c>
      <c r="W3" s="43"/>
      <c r="X3" s="44"/>
    </row>
    <row r="4" spans="1:24" x14ac:dyDescent="0.25">
      <c r="A4" s="41"/>
      <c r="B4" s="41"/>
      <c r="C4" s="41"/>
      <c r="D4" s="45" t="s">
        <v>67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x14ac:dyDescent="0.25">
      <c r="A5" s="41"/>
      <c r="B5" s="41"/>
      <c r="C5" s="41"/>
      <c r="D5" s="47" t="s">
        <v>73</v>
      </c>
      <c r="E5" s="39"/>
      <c r="F5" s="40"/>
      <c r="G5" s="47" t="s">
        <v>73</v>
      </c>
      <c r="H5" s="39"/>
      <c r="I5" s="40"/>
      <c r="J5" s="47" t="s">
        <v>73</v>
      </c>
      <c r="K5" s="39"/>
      <c r="L5" s="40"/>
      <c r="M5" s="47" t="s">
        <v>73</v>
      </c>
      <c r="N5" s="39"/>
      <c r="O5" s="40"/>
      <c r="P5" s="47" t="s">
        <v>73</v>
      </c>
      <c r="Q5" s="39"/>
      <c r="R5" s="40"/>
      <c r="S5" s="47" t="s">
        <v>73</v>
      </c>
      <c r="T5" s="39"/>
      <c r="U5" s="40"/>
      <c r="V5" s="47" t="s">
        <v>73</v>
      </c>
      <c r="W5" s="39"/>
      <c r="X5" s="40"/>
    </row>
    <row r="6" spans="1:24" x14ac:dyDescent="0.25">
      <c r="A6" s="48"/>
      <c r="B6" s="48"/>
      <c r="C6" s="48"/>
      <c r="D6" s="49" t="s">
        <v>29</v>
      </c>
      <c r="E6" s="49" t="s">
        <v>30</v>
      </c>
      <c r="F6" s="49" t="s">
        <v>28</v>
      </c>
      <c r="G6" s="49" t="s">
        <v>29</v>
      </c>
      <c r="H6" s="49" t="s">
        <v>30</v>
      </c>
      <c r="I6" s="49" t="s">
        <v>28</v>
      </c>
      <c r="J6" s="49" t="s">
        <v>29</v>
      </c>
      <c r="K6" s="49" t="s">
        <v>30</v>
      </c>
      <c r="L6" s="49" t="s">
        <v>28</v>
      </c>
      <c r="M6" s="49" t="s">
        <v>29</v>
      </c>
      <c r="N6" s="49" t="s">
        <v>30</v>
      </c>
      <c r="O6" s="49" t="s">
        <v>28</v>
      </c>
      <c r="P6" s="49" t="s">
        <v>29</v>
      </c>
      <c r="Q6" s="49" t="s">
        <v>30</v>
      </c>
      <c r="R6" s="49" t="s">
        <v>28</v>
      </c>
      <c r="S6" s="49" t="s">
        <v>29</v>
      </c>
      <c r="T6" s="49" t="s">
        <v>30</v>
      </c>
      <c r="U6" s="49" t="s">
        <v>28</v>
      </c>
      <c r="V6" s="49" t="s">
        <v>29</v>
      </c>
      <c r="W6" s="49" t="s">
        <v>30</v>
      </c>
      <c r="X6" s="49" t="s">
        <v>28</v>
      </c>
    </row>
    <row r="7" spans="1:24" x14ac:dyDescent="0.25">
      <c r="A7" s="50">
        <v>1</v>
      </c>
      <c r="B7" s="50">
        <f>A7+1</f>
        <v>2</v>
      </c>
      <c r="C7" s="50">
        <f t="shared" ref="C7" si="0">B7+1</f>
        <v>3</v>
      </c>
      <c r="D7" s="50">
        <f t="shared" ref="D7" si="1">C7+1</f>
        <v>4</v>
      </c>
      <c r="E7" s="50">
        <f t="shared" ref="E7" si="2">D7+1</f>
        <v>5</v>
      </c>
      <c r="F7" s="50">
        <f t="shared" ref="F7" si="3">E7+1</f>
        <v>6</v>
      </c>
      <c r="G7" s="50">
        <f t="shared" ref="G7" si="4">F7+1</f>
        <v>7</v>
      </c>
      <c r="H7" s="50">
        <f t="shared" ref="H7" si="5">G7+1</f>
        <v>8</v>
      </c>
      <c r="I7" s="50">
        <f t="shared" ref="I7" si="6">H7+1</f>
        <v>9</v>
      </c>
      <c r="J7" s="50">
        <f t="shared" ref="J7" si="7">I7+1</f>
        <v>10</v>
      </c>
      <c r="K7" s="50">
        <f t="shared" ref="K7" si="8">J7+1</f>
        <v>11</v>
      </c>
      <c r="L7" s="50">
        <f t="shared" ref="L7" si="9">K7+1</f>
        <v>12</v>
      </c>
      <c r="M7" s="50">
        <f t="shared" ref="M7" si="10">L7+1</f>
        <v>13</v>
      </c>
      <c r="N7" s="50">
        <f t="shared" ref="N7" si="11">M7+1</f>
        <v>14</v>
      </c>
      <c r="O7" s="50">
        <f t="shared" ref="O7" si="12">N7+1</f>
        <v>15</v>
      </c>
      <c r="P7" s="50">
        <f t="shared" ref="P7" si="13">O7+1</f>
        <v>16</v>
      </c>
      <c r="Q7" s="50">
        <f t="shared" ref="Q7" si="14">P7+1</f>
        <v>17</v>
      </c>
      <c r="R7" s="50">
        <f t="shared" ref="R7" si="15">Q7+1</f>
        <v>18</v>
      </c>
      <c r="S7" s="50">
        <f t="shared" ref="S7" si="16">R7+1</f>
        <v>19</v>
      </c>
      <c r="T7" s="50">
        <f t="shared" ref="T7" si="17">S7+1</f>
        <v>20</v>
      </c>
      <c r="U7" s="50">
        <f t="shared" ref="U7" si="18">T7+1</f>
        <v>21</v>
      </c>
      <c r="V7" s="50">
        <f t="shared" ref="V7" si="19">U7+1</f>
        <v>22</v>
      </c>
      <c r="W7" s="50">
        <f t="shared" ref="W7" si="20">V7+1</f>
        <v>23</v>
      </c>
      <c r="X7" s="50">
        <f t="shared" ref="X7" si="21">W7+1</f>
        <v>24</v>
      </c>
    </row>
    <row r="8" spans="1:24" x14ac:dyDescent="0.25">
      <c r="A8" s="51" t="s">
        <v>1</v>
      </c>
      <c r="B8" s="52" t="s">
        <v>31</v>
      </c>
      <c r="C8" s="51" t="s">
        <v>4</v>
      </c>
      <c r="D8" s="53">
        <f t="shared" ref="D8:E8" si="22">D9+D12</f>
        <v>600.32493150684934</v>
      </c>
      <c r="E8" s="54">
        <f t="shared" si="22"/>
        <v>610.2750684931508</v>
      </c>
      <c r="F8" s="55">
        <f>D8+E8</f>
        <v>1210.6000000000001</v>
      </c>
      <c r="G8" s="54">
        <f t="shared" ref="G8:H8" si="23">G9+G12</f>
        <v>76.917561643835612</v>
      </c>
      <c r="H8" s="54">
        <f t="shared" si="23"/>
        <v>78.192438356164374</v>
      </c>
      <c r="I8" s="55">
        <f>G8+H8</f>
        <v>155.10999999999999</v>
      </c>
      <c r="J8" s="54">
        <f t="shared" ref="J8:K8" si="24">J9+J12</f>
        <v>146.68438356164387</v>
      </c>
      <c r="K8" s="54">
        <f t="shared" si="24"/>
        <v>149.1156164383562</v>
      </c>
      <c r="L8" s="55">
        <f>J8+K8</f>
        <v>295.80000000000007</v>
      </c>
      <c r="M8" s="54">
        <f t="shared" ref="M8:N8" si="25">M9+M12</f>
        <v>7047.5439908027402</v>
      </c>
      <c r="N8" s="54">
        <f t="shared" si="25"/>
        <v>7164.3541121972603</v>
      </c>
      <c r="O8" s="55">
        <f>M8+N8</f>
        <v>14211.898103</v>
      </c>
      <c r="P8" s="53">
        <f t="shared" ref="P8:Q8" si="26">P9+P12</f>
        <v>822.85843123287657</v>
      </c>
      <c r="Q8" s="54">
        <f t="shared" si="26"/>
        <v>836.49696876712324</v>
      </c>
      <c r="R8" s="55">
        <f>P8+Q8</f>
        <v>1659.3553999999999</v>
      </c>
      <c r="S8" s="54">
        <f t="shared" ref="S8:T8" si="27">S9+S12</f>
        <v>1266.3305479452056</v>
      </c>
      <c r="T8" s="54">
        <f t="shared" si="27"/>
        <v>1287.3194520547945</v>
      </c>
      <c r="U8" s="55">
        <f>S8+T8</f>
        <v>2553.65</v>
      </c>
      <c r="V8" s="54">
        <f t="shared" ref="V8:W8" si="28">V9+V12</f>
        <v>801.68123287671222</v>
      </c>
      <c r="W8" s="54">
        <f t="shared" si="28"/>
        <v>814.96876712328753</v>
      </c>
      <c r="X8" s="55">
        <f>V8+W8</f>
        <v>1616.6499999999996</v>
      </c>
    </row>
    <row r="9" spans="1:24" ht="30" x14ac:dyDescent="0.25">
      <c r="A9" s="56" t="s">
        <v>32</v>
      </c>
      <c r="B9" s="57" t="s">
        <v>33</v>
      </c>
      <c r="C9" s="58" t="s">
        <v>4</v>
      </c>
      <c r="D9" s="59">
        <f>D10+D11</f>
        <v>0</v>
      </c>
      <c r="E9" s="33">
        <f t="shared" ref="E9" si="29">E10+E11</f>
        <v>0</v>
      </c>
      <c r="F9" s="35">
        <f>D9+E9</f>
        <v>0</v>
      </c>
      <c r="G9" s="33">
        <f t="shared" ref="G9:H9" si="30">G10+G11</f>
        <v>76.917561643835612</v>
      </c>
      <c r="H9" s="33">
        <f t="shared" si="30"/>
        <v>78.192438356164374</v>
      </c>
      <c r="I9" s="35">
        <f>G9+H9</f>
        <v>155.10999999999999</v>
      </c>
      <c r="J9" s="33">
        <f t="shared" ref="J9:K9" si="31">J10+J11</f>
        <v>146.68438356164387</v>
      </c>
      <c r="K9" s="33">
        <f t="shared" si="31"/>
        <v>149.1156164383562</v>
      </c>
      <c r="L9" s="35">
        <f>J9+K9</f>
        <v>295.80000000000007</v>
      </c>
      <c r="M9" s="33">
        <f t="shared" ref="M9:N9" si="32">M10+M11</f>
        <v>7047.5439908027402</v>
      </c>
      <c r="N9" s="33">
        <f t="shared" si="32"/>
        <v>7164.3541121972603</v>
      </c>
      <c r="O9" s="35">
        <f>M9+N9</f>
        <v>14211.898103</v>
      </c>
      <c r="P9" s="59">
        <f>P10+P11</f>
        <v>0</v>
      </c>
      <c r="Q9" s="33">
        <f t="shared" ref="Q9" si="33">Q10+Q11</f>
        <v>0</v>
      </c>
      <c r="R9" s="35">
        <f>P9+Q9</f>
        <v>0</v>
      </c>
      <c r="S9" s="33">
        <f t="shared" ref="S9:T9" si="34">S10+S11</f>
        <v>1266.3305479452056</v>
      </c>
      <c r="T9" s="33">
        <f t="shared" si="34"/>
        <v>1287.3194520547945</v>
      </c>
      <c r="U9" s="35">
        <f>S9+T9</f>
        <v>2553.65</v>
      </c>
      <c r="V9" s="33">
        <f t="shared" ref="V9:W9" si="35">V10+V11</f>
        <v>801.68123287671222</v>
      </c>
      <c r="W9" s="33">
        <f t="shared" si="35"/>
        <v>814.96876712328753</v>
      </c>
      <c r="X9" s="35">
        <f>V9+W9</f>
        <v>1616.6499999999996</v>
      </c>
    </row>
    <row r="10" spans="1:24" x14ac:dyDescent="0.25">
      <c r="A10" s="56"/>
      <c r="B10" s="57" t="s">
        <v>34</v>
      </c>
      <c r="C10" s="58" t="s">
        <v>4</v>
      </c>
      <c r="D10" s="59"/>
      <c r="E10" s="34"/>
      <c r="F10" s="35">
        <f t="shared" ref="F10:F32" si="36">D10+E10</f>
        <v>0</v>
      </c>
      <c r="G10" s="33">
        <f>[1]Ламут!$W$13/$J$1*$K$1</f>
        <v>76.917561643835612</v>
      </c>
      <c r="H10" s="33">
        <f>[1]Ламут!$W$13/$J$1*$L$1</f>
        <v>78.192438356164374</v>
      </c>
      <c r="I10" s="35">
        <f t="shared" ref="I10:I32" si="37">G10+H10</f>
        <v>155.10999999999999</v>
      </c>
      <c r="J10" s="33">
        <f>[1]Чуван!$W$13/$J$1*$K$1</f>
        <v>146.68438356164387</v>
      </c>
      <c r="K10" s="33">
        <f>[1]Чуван!$W$13/$J$1*$L$1</f>
        <v>149.1156164383562</v>
      </c>
      <c r="L10" s="35">
        <f t="shared" ref="L10:L32" si="38">J10+K10</f>
        <v>295.80000000000007</v>
      </c>
      <c r="M10" s="33">
        <f>[1]Нунлигран!$W$13/$J$1*$K$1</f>
        <v>7047.5439908027402</v>
      </c>
      <c r="N10" s="33">
        <f>[1]Нунлигран!$W$13/$J$1*$L$1</f>
        <v>7164.3541121972603</v>
      </c>
      <c r="O10" s="35">
        <f t="shared" ref="O10:O32" si="39">M10+N10</f>
        <v>14211.898103</v>
      </c>
      <c r="P10" s="59"/>
      <c r="Q10" s="34"/>
      <c r="R10" s="35">
        <f t="shared" ref="R10:R11" si="40">P10+Q10</f>
        <v>0</v>
      </c>
      <c r="S10" s="33">
        <f>[1]Энмелен!$W$13/$J$1*$K$1</f>
        <v>1266.3305479452056</v>
      </c>
      <c r="T10" s="33">
        <f>[1]Энмелен!$W$13/$J$1*$L$1</f>
        <v>1287.3194520547945</v>
      </c>
      <c r="U10" s="35">
        <f t="shared" ref="U10:U32" si="41">S10+T10</f>
        <v>2553.65</v>
      </c>
      <c r="V10" s="33">
        <f>[1]Янракыннот!$W$13/$J$1*$K$1</f>
        <v>801.68123287671222</v>
      </c>
      <c r="W10" s="33">
        <f>[1]Янракыннот!$W$13/$J$1*$L$1</f>
        <v>814.96876712328753</v>
      </c>
      <c r="X10" s="35">
        <f t="shared" ref="X10:X32" si="42">V10+W10</f>
        <v>1616.6499999999996</v>
      </c>
    </row>
    <row r="11" spans="1:24" x14ac:dyDescent="0.25">
      <c r="A11" s="56"/>
      <c r="B11" s="57" t="s">
        <v>35</v>
      </c>
      <c r="C11" s="58" t="s">
        <v>4</v>
      </c>
      <c r="D11" s="59"/>
      <c r="E11" s="34"/>
      <c r="F11" s="35">
        <f t="shared" si="36"/>
        <v>0</v>
      </c>
      <c r="G11" s="33"/>
      <c r="H11" s="34"/>
      <c r="I11" s="35">
        <f t="shared" si="37"/>
        <v>0</v>
      </c>
      <c r="J11" s="33"/>
      <c r="K11" s="34"/>
      <c r="L11" s="35">
        <f t="shared" si="38"/>
        <v>0</v>
      </c>
      <c r="M11" s="33"/>
      <c r="N11" s="34"/>
      <c r="O11" s="35">
        <f t="shared" si="39"/>
        <v>0</v>
      </c>
      <c r="P11" s="59"/>
      <c r="Q11" s="34"/>
      <c r="R11" s="35">
        <f t="shared" si="40"/>
        <v>0</v>
      </c>
      <c r="S11" s="33"/>
      <c r="T11" s="34"/>
      <c r="U11" s="35">
        <f t="shared" si="41"/>
        <v>0</v>
      </c>
      <c r="V11" s="33"/>
      <c r="W11" s="34"/>
      <c r="X11" s="35">
        <f t="shared" si="42"/>
        <v>0</v>
      </c>
    </row>
    <row r="12" spans="1:24" x14ac:dyDescent="0.25">
      <c r="A12" s="56" t="s">
        <v>36</v>
      </c>
      <c r="B12" s="57" t="s">
        <v>37</v>
      </c>
      <c r="C12" s="58" t="s">
        <v>4</v>
      </c>
      <c r="D12" s="33">
        <f>'[1]У-копи'!$W$14/$J$1*$K$1</f>
        <v>600.32493150684934</v>
      </c>
      <c r="E12" s="33">
        <f>'[1]У-копи'!$W$14/$J$1*$L$1</f>
        <v>610.2750684931508</v>
      </c>
      <c r="F12" s="35">
        <f>D12+E12</f>
        <v>1210.6000000000001</v>
      </c>
      <c r="G12" s="33"/>
      <c r="H12" s="34"/>
      <c r="I12" s="35">
        <f t="shared" si="37"/>
        <v>0</v>
      </c>
      <c r="J12" s="33"/>
      <c r="K12" s="34"/>
      <c r="L12" s="35">
        <f t="shared" si="38"/>
        <v>0</v>
      </c>
      <c r="M12" s="33"/>
      <c r="N12" s="34"/>
      <c r="O12" s="35">
        <f t="shared" si="39"/>
        <v>0</v>
      </c>
      <c r="P12" s="33">
        <f>[1]Сиреники!$W$14/$J$1*$K$1</f>
        <v>822.85843123287657</v>
      </c>
      <c r="Q12" s="33">
        <f>[1]Сиреники!$W$14/$J$1*$L$1</f>
        <v>836.49696876712324</v>
      </c>
      <c r="R12" s="35">
        <f>P12+Q12</f>
        <v>1659.3553999999999</v>
      </c>
      <c r="S12" s="33"/>
      <c r="T12" s="34"/>
      <c r="U12" s="35">
        <f t="shared" si="41"/>
        <v>0</v>
      </c>
      <c r="V12" s="33"/>
      <c r="W12" s="34"/>
      <c r="X12" s="35">
        <f t="shared" si="42"/>
        <v>0</v>
      </c>
    </row>
    <row r="13" spans="1:24" x14ac:dyDescent="0.25">
      <c r="A13" s="56" t="s">
        <v>2</v>
      </c>
      <c r="B13" s="57" t="s">
        <v>38</v>
      </c>
      <c r="C13" s="58" t="s">
        <v>4</v>
      </c>
      <c r="D13" s="59"/>
      <c r="E13" s="34"/>
      <c r="F13" s="35">
        <f t="shared" si="36"/>
        <v>0</v>
      </c>
      <c r="G13" s="33"/>
      <c r="H13" s="34"/>
      <c r="I13" s="35">
        <f t="shared" si="37"/>
        <v>0</v>
      </c>
      <c r="J13" s="33"/>
      <c r="K13" s="34"/>
      <c r="L13" s="35">
        <f t="shared" si="38"/>
        <v>0</v>
      </c>
      <c r="M13" s="33"/>
      <c r="N13" s="34"/>
      <c r="O13" s="35">
        <f t="shared" si="39"/>
        <v>0</v>
      </c>
      <c r="P13" s="59"/>
      <c r="Q13" s="34"/>
      <c r="R13" s="35">
        <f t="shared" ref="R13:R32" si="43">P13+Q13</f>
        <v>0</v>
      </c>
      <c r="S13" s="33"/>
      <c r="T13" s="34"/>
      <c r="U13" s="35">
        <f t="shared" si="41"/>
        <v>0</v>
      </c>
      <c r="V13" s="33"/>
      <c r="W13" s="34"/>
      <c r="X13" s="35">
        <f t="shared" si="42"/>
        <v>0</v>
      </c>
    </row>
    <row r="14" spans="1:24" ht="29.25" x14ac:dyDescent="0.25">
      <c r="A14" s="60" t="s">
        <v>0</v>
      </c>
      <c r="B14" s="61" t="s">
        <v>39</v>
      </c>
      <c r="C14" s="62" t="s">
        <v>4</v>
      </c>
      <c r="D14" s="63">
        <f t="shared" ref="D14:E14" si="44">D15+D16+D17</f>
        <v>24.794520547945204</v>
      </c>
      <c r="E14" s="64">
        <f t="shared" si="44"/>
        <v>25.205479452054792</v>
      </c>
      <c r="F14" s="65">
        <f t="shared" si="36"/>
        <v>50</v>
      </c>
      <c r="G14" s="64">
        <f t="shared" ref="G14:H14" si="45">G15+G16+G17</f>
        <v>29.257534246575343</v>
      </c>
      <c r="H14" s="64">
        <f t="shared" si="45"/>
        <v>29.742465753424657</v>
      </c>
      <c r="I14" s="65">
        <f t="shared" si="37"/>
        <v>59</v>
      </c>
      <c r="J14" s="64">
        <f t="shared" ref="J14:K14" si="46">J15+J16+J17</f>
        <v>8.7276712328767125</v>
      </c>
      <c r="K14" s="64">
        <f t="shared" si="46"/>
        <v>8.8723287671232889</v>
      </c>
      <c r="L14" s="65">
        <f t="shared" si="38"/>
        <v>17.600000000000001</v>
      </c>
      <c r="M14" s="64">
        <f t="shared" ref="M14:N14" si="47">M15+M16+M17</f>
        <v>3855.7886910739726</v>
      </c>
      <c r="N14" s="64">
        <f t="shared" si="47"/>
        <v>3919.6967909260275</v>
      </c>
      <c r="O14" s="65">
        <f t="shared" si="39"/>
        <v>7775.485482</v>
      </c>
      <c r="P14" s="63">
        <f t="shared" ref="P14:Q14" si="48">P15+P16+P17</f>
        <v>153.36700273972599</v>
      </c>
      <c r="Q14" s="64">
        <f t="shared" si="48"/>
        <v>155.90899726027394</v>
      </c>
      <c r="R14" s="65">
        <f t="shared" si="43"/>
        <v>309.27599999999995</v>
      </c>
      <c r="S14" s="64">
        <f t="shared" ref="S14:T14" si="49">S15+S16+S17</f>
        <v>255.68109589041097</v>
      </c>
      <c r="T14" s="64">
        <f t="shared" si="49"/>
        <v>259.91890410958905</v>
      </c>
      <c r="U14" s="65">
        <f t="shared" si="41"/>
        <v>515.6</v>
      </c>
      <c r="V14" s="64">
        <f t="shared" ref="V14:W14" si="50">V15+V16+V17</f>
        <v>16.661917808219179</v>
      </c>
      <c r="W14" s="64">
        <f t="shared" si="50"/>
        <v>16.938082191780822</v>
      </c>
      <c r="X14" s="65">
        <f t="shared" si="42"/>
        <v>33.6</v>
      </c>
    </row>
    <row r="15" spans="1:24" x14ac:dyDescent="0.25">
      <c r="A15" s="56" t="s">
        <v>40</v>
      </c>
      <c r="B15" s="66" t="s">
        <v>41</v>
      </c>
      <c r="C15" s="58" t="s">
        <v>4</v>
      </c>
      <c r="D15" s="59"/>
      <c r="E15" s="34"/>
      <c r="F15" s="35">
        <f t="shared" si="36"/>
        <v>0</v>
      </c>
      <c r="G15" s="33"/>
      <c r="H15" s="34"/>
      <c r="I15" s="35">
        <f t="shared" si="37"/>
        <v>0</v>
      </c>
      <c r="J15" s="33"/>
      <c r="K15" s="34"/>
      <c r="L15" s="35">
        <f t="shared" si="38"/>
        <v>0</v>
      </c>
      <c r="M15" s="33"/>
      <c r="N15" s="34"/>
      <c r="O15" s="35">
        <f t="shared" si="39"/>
        <v>0</v>
      </c>
      <c r="P15" s="59"/>
      <c r="Q15" s="34"/>
      <c r="R15" s="35">
        <f t="shared" si="43"/>
        <v>0</v>
      </c>
      <c r="S15" s="33"/>
      <c r="T15" s="34"/>
      <c r="U15" s="35">
        <f t="shared" si="41"/>
        <v>0</v>
      </c>
      <c r="V15" s="33"/>
      <c r="W15" s="34"/>
      <c r="X15" s="35">
        <f t="shared" si="42"/>
        <v>0</v>
      </c>
    </row>
    <row r="16" spans="1:24" x14ac:dyDescent="0.25">
      <c r="A16" s="56" t="s">
        <v>42</v>
      </c>
      <c r="B16" s="66" t="s">
        <v>43</v>
      </c>
      <c r="C16" s="58" t="s">
        <v>4</v>
      </c>
      <c r="D16" s="59"/>
      <c r="E16" s="34"/>
      <c r="F16" s="35">
        <f t="shared" si="36"/>
        <v>0</v>
      </c>
      <c r="G16" s="33"/>
      <c r="H16" s="34"/>
      <c r="I16" s="35">
        <f t="shared" si="37"/>
        <v>0</v>
      </c>
      <c r="J16" s="33"/>
      <c r="K16" s="34"/>
      <c r="L16" s="35">
        <f t="shared" si="38"/>
        <v>0</v>
      </c>
      <c r="M16" s="33"/>
      <c r="N16" s="34"/>
      <c r="O16" s="35">
        <f t="shared" si="39"/>
        <v>0</v>
      </c>
      <c r="P16" s="59"/>
      <c r="Q16" s="34"/>
      <c r="R16" s="35">
        <f t="shared" si="43"/>
        <v>0</v>
      </c>
      <c r="S16" s="33"/>
      <c r="T16" s="34"/>
      <c r="U16" s="35">
        <f t="shared" si="41"/>
        <v>0</v>
      </c>
      <c r="V16" s="33"/>
      <c r="W16" s="34"/>
      <c r="X16" s="35">
        <f t="shared" si="42"/>
        <v>0</v>
      </c>
    </row>
    <row r="17" spans="1:26" x14ac:dyDescent="0.25">
      <c r="A17" s="56" t="s">
        <v>44</v>
      </c>
      <c r="B17" s="66" t="s">
        <v>45</v>
      </c>
      <c r="C17" s="58" t="s">
        <v>4</v>
      </c>
      <c r="D17" s="33">
        <f>'[1]У-копи'!$W$22/$J$1*$K$1</f>
        <v>24.794520547945204</v>
      </c>
      <c r="E17" s="34">
        <f>'[1]У-копи'!$W$22/$J$1*$L$1</f>
        <v>25.205479452054792</v>
      </c>
      <c r="F17" s="35">
        <f t="shared" si="36"/>
        <v>50</v>
      </c>
      <c r="G17" s="33">
        <f>[1]Ламут!$W$22/$J$1*$K$1</f>
        <v>29.257534246575343</v>
      </c>
      <c r="H17" s="34">
        <f>[1]Ламут!$W$22/$J$1*$L$1</f>
        <v>29.742465753424657</v>
      </c>
      <c r="I17" s="35">
        <f>G17+H17</f>
        <v>59</v>
      </c>
      <c r="J17" s="33">
        <f>[1]Чуван!$W$22/$J$1*$K$1</f>
        <v>8.7276712328767125</v>
      </c>
      <c r="K17" s="34">
        <f>[1]Чуван!$W$22/$J$1*$L$1</f>
        <v>8.8723287671232889</v>
      </c>
      <c r="L17" s="35">
        <f t="shared" si="38"/>
        <v>17.600000000000001</v>
      </c>
      <c r="M17" s="33">
        <f>[1]Нунлигран!$W$22/$J$1*$K$1</f>
        <v>3855.7886910739726</v>
      </c>
      <c r="N17" s="34">
        <f>[1]Нунлигран!$W$22/$J$1*$L$1</f>
        <v>3919.6967909260275</v>
      </c>
      <c r="O17" s="35">
        <f t="shared" si="39"/>
        <v>7775.485482</v>
      </c>
      <c r="P17" s="33">
        <f>[1]Сиреники!$W$22/$J$1*$K$1</f>
        <v>153.36700273972599</v>
      </c>
      <c r="Q17" s="34">
        <f>[1]Сиреники!$W$22/$J$1*$L$1</f>
        <v>155.90899726027394</v>
      </c>
      <c r="R17" s="35">
        <f t="shared" si="43"/>
        <v>309.27599999999995</v>
      </c>
      <c r="S17" s="33">
        <f>[1]Энмелен!$W$22/$J$1*$K$1</f>
        <v>255.68109589041097</v>
      </c>
      <c r="T17" s="34">
        <f>[1]Энмелен!$W$22/$J$1*$L$1</f>
        <v>259.91890410958905</v>
      </c>
      <c r="U17" s="35">
        <f t="shared" si="41"/>
        <v>515.6</v>
      </c>
      <c r="V17" s="33">
        <f>[1]Янракыннот!$W$22/$J$1*$K$1</f>
        <v>16.661917808219179</v>
      </c>
      <c r="W17" s="34">
        <f>[1]Янракыннот!$W$22/$J$1*$L$1</f>
        <v>16.938082191780822</v>
      </c>
      <c r="X17" s="35">
        <f t="shared" si="42"/>
        <v>33.6</v>
      </c>
    </row>
    <row r="18" spans="1:26" x14ac:dyDescent="0.25">
      <c r="A18" s="67" t="s">
        <v>3</v>
      </c>
      <c r="B18" s="68" t="s">
        <v>46</v>
      </c>
      <c r="C18" s="58" t="s">
        <v>4</v>
      </c>
      <c r="D18" s="69">
        <f>D8-D14</f>
        <v>575.5304109589041</v>
      </c>
      <c r="E18" s="70">
        <f t="shared" ref="E18" si="51">E8-E14</f>
        <v>585.06958904109604</v>
      </c>
      <c r="F18" s="65">
        <f t="shared" si="36"/>
        <v>1160.6000000000001</v>
      </c>
      <c r="G18" s="70">
        <f t="shared" ref="G18:H18" si="52">G8-G14</f>
        <v>47.660027397260265</v>
      </c>
      <c r="H18" s="70">
        <f t="shared" si="52"/>
        <v>48.44997260273972</v>
      </c>
      <c r="I18" s="65">
        <f t="shared" si="37"/>
        <v>96.109999999999985</v>
      </c>
      <c r="J18" s="70">
        <f t="shared" ref="J18:K18" si="53">J8-J14</f>
        <v>137.95671232876717</v>
      </c>
      <c r="K18" s="70">
        <f t="shared" si="53"/>
        <v>140.24328767123291</v>
      </c>
      <c r="L18" s="65">
        <f t="shared" si="38"/>
        <v>278.20000000000005</v>
      </c>
      <c r="M18" s="70">
        <f t="shared" ref="M18:N18" si="54">M8-M14</f>
        <v>3191.7552997287676</v>
      </c>
      <c r="N18" s="70">
        <f t="shared" si="54"/>
        <v>3244.6573212712328</v>
      </c>
      <c r="O18" s="65">
        <f t="shared" si="39"/>
        <v>6436.4126210000004</v>
      </c>
      <c r="P18" s="69">
        <f>P8-P14</f>
        <v>669.49142849315058</v>
      </c>
      <c r="Q18" s="70">
        <f t="shared" ref="Q18" si="55">Q8-Q14</f>
        <v>680.58797150684927</v>
      </c>
      <c r="R18" s="65">
        <f t="shared" si="43"/>
        <v>1350.0793999999999</v>
      </c>
      <c r="S18" s="70">
        <f t="shared" ref="S18:T18" si="56">S8-S14</f>
        <v>1010.6494520547947</v>
      </c>
      <c r="T18" s="70">
        <f t="shared" si="56"/>
        <v>1027.4005479452055</v>
      </c>
      <c r="U18" s="65">
        <f t="shared" si="41"/>
        <v>2038.0500000000002</v>
      </c>
      <c r="V18" s="70">
        <f t="shared" ref="V18:W18" si="57">V8-V14</f>
        <v>785.01931506849303</v>
      </c>
      <c r="W18" s="70">
        <f t="shared" si="57"/>
        <v>798.0306849315067</v>
      </c>
      <c r="X18" s="65">
        <f t="shared" si="42"/>
        <v>1583.0499999999997</v>
      </c>
    </row>
    <row r="19" spans="1:26" x14ac:dyDescent="0.25">
      <c r="A19" s="67"/>
      <c r="B19" s="66" t="s">
        <v>47</v>
      </c>
      <c r="C19" s="58"/>
      <c r="D19" s="71">
        <f>D20+D27+D30</f>
        <v>575.5304109589041</v>
      </c>
      <c r="E19" s="72">
        <f t="shared" ref="E19" si="58">E20+E27+E30</f>
        <v>585.06958904109592</v>
      </c>
      <c r="F19" s="35">
        <f t="shared" si="36"/>
        <v>1160.5999999999999</v>
      </c>
      <c r="G19" s="72">
        <f t="shared" ref="G19:H19" si="59">G20+G27+G30</f>
        <v>47.660027397260272</v>
      </c>
      <c r="H19" s="72">
        <f t="shared" si="59"/>
        <v>48.44997260273972</v>
      </c>
      <c r="I19" s="35">
        <f t="shared" si="37"/>
        <v>96.109999999999985</v>
      </c>
      <c r="J19" s="72">
        <f t="shared" ref="J19:K19" si="60">J20+J27+J30</f>
        <v>137.95671232876714</v>
      </c>
      <c r="K19" s="72">
        <f t="shared" si="60"/>
        <v>140.24328767123288</v>
      </c>
      <c r="L19" s="35">
        <f t="shared" si="38"/>
        <v>278.20000000000005</v>
      </c>
      <c r="M19" s="72">
        <f t="shared" ref="M19:N19" si="61">M20+M27+M30</f>
        <v>3191.7552997287671</v>
      </c>
      <c r="N19" s="72">
        <f t="shared" si="61"/>
        <v>1064.0759650991781</v>
      </c>
      <c r="O19" s="35">
        <f t="shared" si="39"/>
        <v>4255.8312648279452</v>
      </c>
      <c r="P19" s="71">
        <f>P20+P27+P30</f>
        <v>669.49142849315081</v>
      </c>
      <c r="Q19" s="72">
        <f t="shared" ref="Q19" si="62">Q20+Q27+Q30</f>
        <v>680.58797150684939</v>
      </c>
      <c r="R19" s="35">
        <f t="shared" si="43"/>
        <v>1350.0794000000001</v>
      </c>
      <c r="S19" s="72">
        <f t="shared" ref="S19:T19" si="63">S20+S27+S30</f>
        <v>1010.6494520547947</v>
      </c>
      <c r="T19" s="72">
        <f t="shared" si="63"/>
        <v>1027.4005479452053</v>
      </c>
      <c r="U19" s="35">
        <f t="shared" si="41"/>
        <v>2038.05</v>
      </c>
      <c r="V19" s="72">
        <f t="shared" ref="V19:W19" si="64">V20+V27+V30</f>
        <v>784.8209589041096</v>
      </c>
      <c r="W19" s="72">
        <f t="shared" si="64"/>
        <v>797.82904109589037</v>
      </c>
      <c r="X19" s="35">
        <f t="shared" si="42"/>
        <v>1582.65</v>
      </c>
    </row>
    <row r="20" spans="1:26" x14ac:dyDescent="0.25">
      <c r="A20" s="67" t="s">
        <v>48</v>
      </c>
      <c r="B20" s="68" t="s">
        <v>49</v>
      </c>
      <c r="C20" s="58" t="s">
        <v>4</v>
      </c>
      <c r="D20" s="69">
        <f t="shared" ref="D20:E20" si="65">D21+D24</f>
        <v>22.513424657534244</v>
      </c>
      <c r="E20" s="70">
        <f t="shared" si="65"/>
        <v>22.886575342465754</v>
      </c>
      <c r="F20" s="65">
        <f t="shared" si="36"/>
        <v>45.4</v>
      </c>
      <c r="G20" s="70">
        <f t="shared" ref="G20:H20" si="66">G21+G24</f>
        <v>28.596347031963468</v>
      </c>
      <c r="H20" s="70">
        <f t="shared" si="66"/>
        <v>29.070319634703193</v>
      </c>
      <c r="I20" s="65">
        <f t="shared" si="37"/>
        <v>57.666666666666657</v>
      </c>
      <c r="J20" s="70">
        <f t="shared" ref="J20:K20" si="67">J21+J24</f>
        <v>90.202465753424661</v>
      </c>
      <c r="K20" s="70">
        <f t="shared" si="67"/>
        <v>91.697534246575344</v>
      </c>
      <c r="L20" s="65">
        <f t="shared" si="38"/>
        <v>181.9</v>
      </c>
      <c r="M20" s="70">
        <f t="shared" ref="M20:N20" si="68">M21+M24</f>
        <v>2235.2308650313698</v>
      </c>
      <c r="N20" s="70">
        <f t="shared" si="68"/>
        <v>91.697534246575344</v>
      </c>
      <c r="O20" s="65">
        <f t="shared" si="39"/>
        <v>2326.9283992779451</v>
      </c>
      <c r="P20" s="69">
        <f t="shared" ref="P20:Q20" si="69">P21+P24</f>
        <v>291.16175726027399</v>
      </c>
      <c r="Q20" s="70">
        <f t="shared" si="69"/>
        <v>295.98764273972603</v>
      </c>
      <c r="R20" s="65">
        <f t="shared" si="43"/>
        <v>587.14940000000001</v>
      </c>
      <c r="S20" s="70">
        <f t="shared" ref="S20:T20" si="70">S21+S24</f>
        <v>540.81808219178083</v>
      </c>
      <c r="T20" s="70">
        <f t="shared" si="70"/>
        <v>549.78191780821919</v>
      </c>
      <c r="U20" s="65">
        <f t="shared" si="41"/>
        <v>1090.5999999999999</v>
      </c>
      <c r="V20" s="70">
        <f t="shared" ref="V20:W20" si="71">V21+V24</f>
        <v>354.76</v>
      </c>
      <c r="W20" s="70">
        <f t="shared" si="71"/>
        <v>360.64</v>
      </c>
      <c r="X20" s="65">
        <f t="shared" si="42"/>
        <v>715.4</v>
      </c>
      <c r="Z20" s="73"/>
    </row>
    <row r="21" spans="1:26" x14ac:dyDescent="0.25">
      <c r="A21" s="74"/>
      <c r="B21" s="75" t="s">
        <v>50</v>
      </c>
      <c r="C21" s="58" t="s">
        <v>4</v>
      </c>
      <c r="D21" s="59">
        <f t="shared" ref="D21:E21" si="72">D22+D23</f>
        <v>22.513424657534244</v>
      </c>
      <c r="E21" s="33">
        <f t="shared" si="72"/>
        <v>22.886575342465754</v>
      </c>
      <c r="F21" s="35">
        <f t="shared" si="36"/>
        <v>45.4</v>
      </c>
      <c r="G21" s="33"/>
      <c r="H21" s="33"/>
      <c r="I21" s="35">
        <f t="shared" si="37"/>
        <v>0</v>
      </c>
      <c r="J21" s="33"/>
      <c r="K21" s="33"/>
      <c r="L21" s="35">
        <f t="shared" si="38"/>
        <v>0</v>
      </c>
      <c r="M21" s="33"/>
      <c r="N21" s="33"/>
      <c r="O21" s="35">
        <f t="shared" si="39"/>
        <v>0</v>
      </c>
      <c r="P21" s="59">
        <f t="shared" ref="P21:Q21" si="73">P22+P23</f>
        <v>291.16175726027399</v>
      </c>
      <c r="Q21" s="33">
        <f t="shared" si="73"/>
        <v>295.98764273972603</v>
      </c>
      <c r="R21" s="35">
        <f t="shared" si="43"/>
        <v>587.14940000000001</v>
      </c>
      <c r="S21" s="33"/>
      <c r="T21" s="33"/>
      <c r="U21" s="35">
        <f t="shared" si="41"/>
        <v>0</v>
      </c>
      <c r="V21" s="33"/>
      <c r="W21" s="33"/>
      <c r="X21" s="35">
        <f t="shared" si="42"/>
        <v>0</v>
      </c>
    </row>
    <row r="22" spans="1:26" x14ac:dyDescent="0.25">
      <c r="A22" s="74"/>
      <c r="B22" s="76" t="s">
        <v>51</v>
      </c>
      <c r="C22" s="58" t="s">
        <v>4</v>
      </c>
      <c r="D22" s="59"/>
      <c r="E22" s="34"/>
      <c r="F22" s="35">
        <f t="shared" si="36"/>
        <v>0</v>
      </c>
      <c r="G22" s="33"/>
      <c r="H22" s="34"/>
      <c r="I22" s="35">
        <f t="shared" si="37"/>
        <v>0</v>
      </c>
      <c r="J22" s="33"/>
      <c r="K22" s="34"/>
      <c r="L22" s="35">
        <f t="shared" si="38"/>
        <v>0</v>
      </c>
      <c r="M22" s="33"/>
      <c r="N22" s="34"/>
      <c r="O22" s="35">
        <f t="shared" si="39"/>
        <v>0</v>
      </c>
      <c r="P22" s="59"/>
      <c r="Q22" s="34"/>
      <c r="R22" s="35">
        <f t="shared" si="43"/>
        <v>0</v>
      </c>
      <c r="S22" s="33"/>
      <c r="T22" s="34"/>
      <c r="U22" s="35">
        <f t="shared" si="41"/>
        <v>0</v>
      </c>
      <c r="V22" s="33"/>
      <c r="W22" s="34"/>
      <c r="X22" s="35">
        <f t="shared" si="42"/>
        <v>0</v>
      </c>
    </row>
    <row r="23" spans="1:26" x14ac:dyDescent="0.25">
      <c r="A23" s="74"/>
      <c r="B23" s="76" t="s">
        <v>52</v>
      </c>
      <c r="C23" s="58" t="s">
        <v>4</v>
      </c>
      <c r="D23" s="33">
        <f>'[1]У-копи'!$W$25/$J$1*$K$1</f>
        <v>22.513424657534244</v>
      </c>
      <c r="E23" s="34">
        <f>'[1]У-копи'!$W$25/$J$1*$L$1</f>
        <v>22.886575342465754</v>
      </c>
      <c r="F23" s="35">
        <f t="shared" si="36"/>
        <v>45.4</v>
      </c>
      <c r="G23" s="33"/>
      <c r="H23" s="34"/>
      <c r="I23" s="35">
        <f t="shared" si="37"/>
        <v>0</v>
      </c>
      <c r="J23" s="33"/>
      <c r="K23" s="34"/>
      <c r="L23" s="35">
        <f t="shared" si="38"/>
        <v>0</v>
      </c>
      <c r="M23" s="33"/>
      <c r="N23" s="34"/>
      <c r="O23" s="35">
        <f t="shared" si="39"/>
        <v>0</v>
      </c>
      <c r="P23" s="33">
        <f>[1]Сиреники!$W$25/$J$1*$K$1</f>
        <v>291.16175726027399</v>
      </c>
      <c r="Q23" s="34">
        <f>[1]Сиреники!$W$25/$J$1*$L$1</f>
        <v>295.98764273972603</v>
      </c>
      <c r="R23" s="35">
        <f t="shared" si="43"/>
        <v>587.14940000000001</v>
      </c>
      <c r="S23" s="33"/>
      <c r="T23" s="34"/>
      <c r="U23" s="35">
        <f t="shared" si="41"/>
        <v>0</v>
      </c>
      <c r="V23" s="33"/>
      <c r="W23" s="34"/>
      <c r="X23" s="35">
        <f t="shared" si="42"/>
        <v>0</v>
      </c>
    </row>
    <row r="24" spans="1:26" x14ac:dyDescent="0.25">
      <c r="A24" s="74"/>
      <c r="B24" s="75" t="s">
        <v>53</v>
      </c>
      <c r="C24" s="58" t="s">
        <v>4</v>
      </c>
      <c r="D24" s="59">
        <f t="shared" ref="D24:E24" si="74">D25+D26</f>
        <v>0</v>
      </c>
      <c r="E24" s="33">
        <f t="shared" si="74"/>
        <v>0</v>
      </c>
      <c r="F24" s="35">
        <f t="shared" si="36"/>
        <v>0</v>
      </c>
      <c r="G24" s="33">
        <f t="shared" ref="G24:H24" si="75">G25+G26</f>
        <v>28.596347031963468</v>
      </c>
      <c r="H24" s="33">
        <f t="shared" si="75"/>
        <v>29.070319634703193</v>
      </c>
      <c r="I24" s="35">
        <f t="shared" si="37"/>
        <v>57.666666666666657</v>
      </c>
      <c r="J24" s="33">
        <f t="shared" ref="J24:K24" si="76">J25+J26</f>
        <v>90.202465753424661</v>
      </c>
      <c r="K24" s="33">
        <f t="shared" si="76"/>
        <v>91.697534246575344</v>
      </c>
      <c r="L24" s="35">
        <f t="shared" si="38"/>
        <v>181.9</v>
      </c>
      <c r="M24" s="33">
        <f t="shared" ref="M24:N24" si="77">M25+M26</f>
        <v>2235.2308650313698</v>
      </c>
      <c r="N24" s="33">
        <f t="shared" si="77"/>
        <v>91.697534246575344</v>
      </c>
      <c r="O24" s="35">
        <f t="shared" si="39"/>
        <v>2326.9283992779451</v>
      </c>
      <c r="P24" s="59">
        <f t="shared" ref="P24:Q24" si="78">P25+P26</f>
        <v>0</v>
      </c>
      <c r="Q24" s="33">
        <f t="shared" si="78"/>
        <v>0</v>
      </c>
      <c r="R24" s="35">
        <f t="shared" si="43"/>
        <v>0</v>
      </c>
      <c r="S24" s="33">
        <f t="shared" ref="S24:T24" si="79">S25+S26</f>
        <v>540.81808219178083</v>
      </c>
      <c r="T24" s="33">
        <f t="shared" si="79"/>
        <v>549.78191780821919</v>
      </c>
      <c r="U24" s="35">
        <f t="shared" si="41"/>
        <v>1090.5999999999999</v>
      </c>
      <c r="V24" s="33">
        <f t="shared" ref="V24:W24" si="80">V25+V26</f>
        <v>354.76</v>
      </c>
      <c r="W24" s="33">
        <f t="shared" si="80"/>
        <v>360.64</v>
      </c>
      <c r="X24" s="35">
        <f t="shared" si="42"/>
        <v>715.4</v>
      </c>
    </row>
    <row r="25" spans="1:26" x14ac:dyDescent="0.25">
      <c r="A25" s="74"/>
      <c r="B25" s="76" t="s">
        <v>51</v>
      </c>
      <c r="C25" s="58" t="s">
        <v>4</v>
      </c>
      <c r="D25" s="77"/>
      <c r="E25" s="78"/>
      <c r="F25" s="35">
        <f t="shared" si="36"/>
        <v>0</v>
      </c>
      <c r="G25" s="79"/>
      <c r="H25" s="78"/>
      <c r="I25" s="35">
        <f t="shared" si="37"/>
        <v>0</v>
      </c>
      <c r="J25" s="79"/>
      <c r="K25" s="78"/>
      <c r="L25" s="35">
        <f t="shared" si="38"/>
        <v>0</v>
      </c>
      <c r="M25" s="79"/>
      <c r="N25" s="78"/>
      <c r="O25" s="35">
        <f t="shared" si="39"/>
        <v>0</v>
      </c>
      <c r="P25" s="77"/>
      <c r="Q25" s="78"/>
      <c r="R25" s="35">
        <f t="shared" si="43"/>
        <v>0</v>
      </c>
      <c r="S25" s="79"/>
      <c r="T25" s="78"/>
      <c r="U25" s="35">
        <f t="shared" si="41"/>
        <v>0</v>
      </c>
      <c r="V25" s="79"/>
      <c r="W25" s="78"/>
      <c r="X25" s="35">
        <f t="shared" si="42"/>
        <v>0</v>
      </c>
    </row>
    <row r="26" spans="1:26" x14ac:dyDescent="0.25">
      <c r="A26" s="74"/>
      <c r="B26" s="76" t="s">
        <v>52</v>
      </c>
      <c r="C26" s="58" t="s">
        <v>4</v>
      </c>
      <c r="D26" s="59"/>
      <c r="E26" s="34"/>
      <c r="F26" s="35">
        <f t="shared" si="36"/>
        <v>0</v>
      </c>
      <c r="G26" s="33">
        <f>[1]Ламут!$W$25/$J$1*$K$1</f>
        <v>28.596347031963468</v>
      </c>
      <c r="H26" s="34">
        <f>[1]Ламут!$W$25/$J$1*$L$1</f>
        <v>29.070319634703193</v>
      </c>
      <c r="I26" s="35">
        <f t="shared" si="37"/>
        <v>57.666666666666657</v>
      </c>
      <c r="J26" s="33">
        <f>[1]Чуван!$W$25/$J$1*$K$1</f>
        <v>90.202465753424661</v>
      </c>
      <c r="K26" s="34">
        <f>[1]Чуван!$W$25/$J$1*$L$1</f>
        <v>91.697534246575344</v>
      </c>
      <c r="L26" s="35">
        <f t="shared" si="38"/>
        <v>181.9</v>
      </c>
      <c r="M26" s="33">
        <f>[1]Нунлигран!$W$25/$J$1*$K$1</f>
        <v>2235.2308650313698</v>
      </c>
      <c r="N26" s="34">
        <f>[1]Чуван!$W$25/$J$1*$L$1</f>
        <v>91.697534246575344</v>
      </c>
      <c r="O26" s="35">
        <f t="shared" si="39"/>
        <v>2326.9283992779451</v>
      </c>
      <c r="P26" s="59"/>
      <c r="Q26" s="34"/>
      <c r="R26" s="35">
        <f t="shared" si="43"/>
        <v>0</v>
      </c>
      <c r="S26" s="33">
        <f>[1]Энмелен!$W$25/$J$1*$K$1</f>
        <v>540.81808219178083</v>
      </c>
      <c r="T26" s="34">
        <f>[1]Энмелен!$W$25/$J$1*$L$1</f>
        <v>549.78191780821919</v>
      </c>
      <c r="U26" s="35">
        <f t="shared" si="41"/>
        <v>1090.5999999999999</v>
      </c>
      <c r="V26" s="33">
        <f>[1]Янракыннот!$W$25/$J$1*$K$1</f>
        <v>354.76</v>
      </c>
      <c r="W26" s="34">
        <f>[1]Янракыннот!$W$25/$J$1*$L$1</f>
        <v>360.64</v>
      </c>
      <c r="X26" s="35">
        <f t="shared" si="42"/>
        <v>715.4</v>
      </c>
    </row>
    <row r="27" spans="1:26" x14ac:dyDescent="0.25">
      <c r="A27" s="67" t="s">
        <v>54</v>
      </c>
      <c r="B27" s="80" t="s">
        <v>55</v>
      </c>
      <c r="C27" s="58" t="s">
        <v>4</v>
      </c>
      <c r="D27" s="63">
        <f t="shared" ref="D27:E27" si="81">D28+D29</f>
        <v>46.762465753424657</v>
      </c>
      <c r="E27" s="64">
        <f t="shared" si="81"/>
        <v>47.537534246575341</v>
      </c>
      <c r="F27" s="65">
        <f t="shared" si="36"/>
        <v>94.3</v>
      </c>
      <c r="G27" s="64">
        <f t="shared" ref="G27:H27" si="82">G28+G29</f>
        <v>3.5175159817351593</v>
      </c>
      <c r="H27" s="64">
        <f t="shared" si="82"/>
        <v>3.575817351598173</v>
      </c>
      <c r="I27" s="65">
        <f t="shared" si="37"/>
        <v>7.0933333333333319</v>
      </c>
      <c r="J27" s="64">
        <f t="shared" ref="J27:K27" si="83">J28+J29</f>
        <v>7.4879452054794529</v>
      </c>
      <c r="K27" s="64">
        <f t="shared" si="83"/>
        <v>7.6120547945205486</v>
      </c>
      <c r="L27" s="65">
        <f t="shared" si="38"/>
        <v>15.100000000000001</v>
      </c>
      <c r="M27" s="64">
        <f t="shared" ref="M27:N27" si="84">M28+M29</f>
        <v>940.3438611814156</v>
      </c>
      <c r="N27" s="64">
        <f t="shared" si="84"/>
        <v>955.9296710352512</v>
      </c>
      <c r="O27" s="65">
        <f t="shared" si="39"/>
        <v>1896.2735322166668</v>
      </c>
      <c r="P27" s="63">
        <f t="shared" ref="P27:Q27" si="85">P28+P29</f>
        <v>373.33109589041101</v>
      </c>
      <c r="Q27" s="64">
        <f t="shared" si="85"/>
        <v>379.51890410958907</v>
      </c>
      <c r="R27" s="65">
        <f t="shared" si="43"/>
        <v>752.85000000000014</v>
      </c>
      <c r="S27" s="64">
        <f t="shared" ref="S27:T27" si="86">S28+S29</f>
        <v>263.02027397260275</v>
      </c>
      <c r="T27" s="64">
        <f t="shared" si="86"/>
        <v>267.37972602739723</v>
      </c>
      <c r="U27" s="65">
        <f t="shared" si="41"/>
        <v>530.4</v>
      </c>
      <c r="V27" s="64">
        <f t="shared" ref="V27:W27" si="87">V28+V29</f>
        <v>338.14767123287669</v>
      </c>
      <c r="W27" s="64">
        <f t="shared" si="87"/>
        <v>343.75232876712329</v>
      </c>
      <c r="X27" s="65">
        <f t="shared" si="42"/>
        <v>681.9</v>
      </c>
      <c r="Z27" s="73"/>
    </row>
    <row r="28" spans="1:26" x14ac:dyDescent="0.25">
      <c r="A28" s="74"/>
      <c r="B28" s="76" t="s">
        <v>51</v>
      </c>
      <c r="C28" s="58" t="s">
        <v>4</v>
      </c>
      <c r="D28" s="59"/>
      <c r="E28" s="34"/>
      <c r="F28" s="35">
        <f t="shared" si="36"/>
        <v>0</v>
      </c>
      <c r="G28" s="33"/>
      <c r="H28" s="34"/>
      <c r="I28" s="35">
        <f t="shared" si="37"/>
        <v>0</v>
      </c>
      <c r="J28" s="33"/>
      <c r="K28" s="34"/>
      <c r="L28" s="35">
        <f t="shared" si="38"/>
        <v>0</v>
      </c>
      <c r="M28" s="33"/>
      <c r="N28" s="34"/>
      <c r="O28" s="35">
        <f t="shared" si="39"/>
        <v>0</v>
      </c>
      <c r="P28" s="59"/>
      <c r="Q28" s="34"/>
      <c r="R28" s="35">
        <f t="shared" si="43"/>
        <v>0</v>
      </c>
      <c r="S28" s="33"/>
      <c r="T28" s="34"/>
      <c r="U28" s="35">
        <f t="shared" si="41"/>
        <v>0</v>
      </c>
      <c r="V28" s="33"/>
      <c r="W28" s="34"/>
      <c r="X28" s="35">
        <f t="shared" si="42"/>
        <v>0</v>
      </c>
    </row>
    <row r="29" spans="1:26" x14ac:dyDescent="0.25">
      <c r="A29" s="74"/>
      <c r="B29" s="81" t="s">
        <v>56</v>
      </c>
      <c r="C29" s="58" t="s">
        <v>4</v>
      </c>
      <c r="D29" s="33">
        <f>SUM('[1]У-копи'!$W$28)/$J$1*$K$1</f>
        <v>46.762465753424657</v>
      </c>
      <c r="E29" s="33">
        <f>SUM('[1]У-копи'!$W$28)/$J$1*$L$1</f>
        <v>47.537534246575341</v>
      </c>
      <c r="F29" s="35">
        <f t="shared" si="36"/>
        <v>94.3</v>
      </c>
      <c r="G29" s="33">
        <f>SUM([1]Ламут!$W$28)/$J$1*$K$1</f>
        <v>3.5175159817351593</v>
      </c>
      <c r="H29" s="33">
        <f>SUM([1]Ламут!$W$28)/$J$1*$L$1</f>
        <v>3.575817351598173</v>
      </c>
      <c r="I29" s="35">
        <f t="shared" si="37"/>
        <v>7.0933333333333319</v>
      </c>
      <c r="J29" s="33">
        <f>SUM([1]Чуван!$W$28)/$J$1*$K$1</f>
        <v>7.4879452054794529</v>
      </c>
      <c r="K29" s="33">
        <f>SUM([1]Чуван!$W$28)/$J$1*$L$1</f>
        <v>7.6120547945205486</v>
      </c>
      <c r="L29" s="35">
        <f t="shared" si="38"/>
        <v>15.100000000000001</v>
      </c>
      <c r="M29" s="33">
        <f>SUM([1]Нунлигран!$W$28)/$J$1*$K$1</f>
        <v>940.3438611814156</v>
      </c>
      <c r="N29" s="33">
        <f>SUM([1]Нунлигран!$W$28)/$J$1*$L$1</f>
        <v>955.9296710352512</v>
      </c>
      <c r="O29" s="35">
        <f t="shared" si="39"/>
        <v>1896.2735322166668</v>
      </c>
      <c r="P29" s="33">
        <f>SUM([1]Сиреники!$W$28)/$J$1*$K$1</f>
        <v>373.33109589041101</v>
      </c>
      <c r="Q29" s="33">
        <f>SUM([1]Сиреники!$W$28)/$J$1*$L$1</f>
        <v>379.51890410958907</v>
      </c>
      <c r="R29" s="35">
        <f t="shared" si="43"/>
        <v>752.85000000000014</v>
      </c>
      <c r="S29" s="33">
        <f>SUM([1]Энмелен!$W$28)/$J$1*$K$1</f>
        <v>263.02027397260275</v>
      </c>
      <c r="T29" s="33">
        <f>SUM([1]Энмелен!$W$28)/$J$1*$L$1</f>
        <v>267.37972602739723</v>
      </c>
      <c r="U29" s="35">
        <f t="shared" si="41"/>
        <v>530.4</v>
      </c>
      <c r="V29" s="33">
        <f>SUM([1]Янракыннот!$W$28)/$J$1*$K$1</f>
        <v>338.14767123287669</v>
      </c>
      <c r="W29" s="33">
        <f>SUM([1]Янракыннот!$W$28)/$J$1*$L$1</f>
        <v>343.75232876712329</v>
      </c>
      <c r="X29" s="35">
        <f t="shared" si="42"/>
        <v>681.9</v>
      </c>
    </row>
    <row r="30" spans="1:26" x14ac:dyDescent="0.25">
      <c r="A30" s="67" t="s">
        <v>57</v>
      </c>
      <c r="B30" s="80" t="s">
        <v>58</v>
      </c>
      <c r="C30" s="58" t="s">
        <v>4</v>
      </c>
      <c r="D30" s="63">
        <f t="shared" ref="D30:E30" si="88">D31+D32</f>
        <v>506.25452054794516</v>
      </c>
      <c r="E30" s="64">
        <f t="shared" si="88"/>
        <v>514.64547945205481</v>
      </c>
      <c r="F30" s="65">
        <f t="shared" si="36"/>
        <v>1020.9</v>
      </c>
      <c r="G30" s="64">
        <f t="shared" ref="G30:H30" si="89">G31+G32</f>
        <v>15.546164383561644</v>
      </c>
      <c r="H30" s="64">
        <f t="shared" si="89"/>
        <v>15.803835616438356</v>
      </c>
      <c r="I30" s="65">
        <f t="shared" si="37"/>
        <v>31.35</v>
      </c>
      <c r="J30" s="64">
        <f t="shared" ref="J30:K30" si="90">J31+J32</f>
        <v>40.266301369863015</v>
      </c>
      <c r="K30" s="64">
        <f t="shared" si="90"/>
        <v>40.933698630136988</v>
      </c>
      <c r="L30" s="65">
        <f t="shared" si="38"/>
        <v>81.2</v>
      </c>
      <c r="M30" s="64">
        <f t="shared" ref="M30:N30" si="91">M31+M32</f>
        <v>16.180573515981731</v>
      </c>
      <c r="N30" s="64">
        <f t="shared" si="91"/>
        <v>16.448759817351593</v>
      </c>
      <c r="O30" s="65">
        <f t="shared" si="39"/>
        <v>32.629333333333321</v>
      </c>
      <c r="P30" s="63">
        <f t="shared" ref="P30:Q30" si="92">P31+P32</f>
        <v>4.9985753424657533</v>
      </c>
      <c r="Q30" s="64">
        <f t="shared" si="92"/>
        <v>5.0814246575342468</v>
      </c>
      <c r="R30" s="65">
        <f t="shared" si="43"/>
        <v>10.08</v>
      </c>
      <c r="S30" s="64">
        <f t="shared" ref="S30:T30" si="93">S31+S32</f>
        <v>206.81109589041097</v>
      </c>
      <c r="T30" s="64">
        <f t="shared" si="93"/>
        <v>210.23890410958904</v>
      </c>
      <c r="U30" s="65">
        <f t="shared" si="41"/>
        <v>417.05</v>
      </c>
      <c r="V30" s="64">
        <f t="shared" ref="V30:W30" si="94">V31+V32</f>
        <v>91.913287671232865</v>
      </c>
      <c r="W30" s="64">
        <f t="shared" si="94"/>
        <v>93.436712328767115</v>
      </c>
      <c r="X30" s="65">
        <f t="shared" si="42"/>
        <v>185.34999999999997</v>
      </c>
      <c r="Z30" s="73"/>
    </row>
    <row r="31" spans="1:26" x14ac:dyDescent="0.25">
      <c r="A31" s="74"/>
      <c r="B31" s="76" t="s">
        <v>51</v>
      </c>
      <c r="C31" s="58" t="s">
        <v>4</v>
      </c>
      <c r="D31" s="77"/>
      <c r="E31" s="78"/>
      <c r="F31" s="35">
        <f t="shared" si="36"/>
        <v>0</v>
      </c>
      <c r="G31" s="79"/>
      <c r="H31" s="78"/>
      <c r="I31" s="35">
        <f t="shared" si="37"/>
        <v>0</v>
      </c>
      <c r="J31" s="79"/>
      <c r="K31" s="78"/>
      <c r="L31" s="35">
        <f t="shared" si="38"/>
        <v>0</v>
      </c>
      <c r="M31" s="79"/>
      <c r="N31" s="78"/>
      <c r="O31" s="35">
        <f t="shared" si="39"/>
        <v>0</v>
      </c>
      <c r="P31" s="77"/>
      <c r="Q31" s="78"/>
      <c r="R31" s="35">
        <f t="shared" si="43"/>
        <v>0</v>
      </c>
      <c r="S31" s="79"/>
      <c r="T31" s="78"/>
      <c r="U31" s="35">
        <f t="shared" si="41"/>
        <v>0</v>
      </c>
      <c r="V31" s="79"/>
      <c r="W31" s="78"/>
      <c r="X31" s="35">
        <f t="shared" si="42"/>
        <v>0</v>
      </c>
    </row>
    <row r="32" spans="1:26" x14ac:dyDescent="0.25">
      <c r="A32" s="82"/>
      <c r="B32" s="83" t="s">
        <v>59</v>
      </c>
      <c r="C32" s="84" t="s">
        <v>4</v>
      </c>
      <c r="D32" s="85">
        <f>SUM('[1]У-копи'!$W$29)/$J$1*$K$1</f>
        <v>506.25452054794516</v>
      </c>
      <c r="E32" s="86">
        <f>SUM('[1]У-копи'!$W$29)/$J$1*$L$1</f>
        <v>514.64547945205481</v>
      </c>
      <c r="F32" s="87">
        <f t="shared" si="36"/>
        <v>1020.9</v>
      </c>
      <c r="G32" s="85">
        <f>SUM([1]Ламут!$W$29)/$J$1*$K$1</f>
        <v>15.546164383561644</v>
      </c>
      <c r="H32" s="86">
        <f>SUM([1]Ламут!$W$29)/$J$1*$L$1</f>
        <v>15.803835616438356</v>
      </c>
      <c r="I32" s="87">
        <f t="shared" si="37"/>
        <v>31.35</v>
      </c>
      <c r="J32" s="85">
        <f>SUM([1]Чуван!$W$29)/$J$1*$K$1</f>
        <v>40.266301369863015</v>
      </c>
      <c r="K32" s="86">
        <f>SUM([1]Чуван!$W$29)/$J$1*$L$1</f>
        <v>40.933698630136988</v>
      </c>
      <c r="L32" s="87">
        <f t="shared" si="38"/>
        <v>81.2</v>
      </c>
      <c r="M32" s="85">
        <f>SUM([1]Нунлигран!$W$29)/$J$1*$K$1</f>
        <v>16.180573515981731</v>
      </c>
      <c r="N32" s="86">
        <f>SUM([1]Нунлигран!$W$29)/$J$1*$L$1</f>
        <v>16.448759817351593</v>
      </c>
      <c r="O32" s="87">
        <f t="shared" si="39"/>
        <v>32.629333333333321</v>
      </c>
      <c r="P32" s="85">
        <f>SUM([1]Сиреники!$W$29)/$J$1*$K$1</f>
        <v>4.9985753424657533</v>
      </c>
      <c r="Q32" s="86">
        <f>SUM([1]Сиреники!$W$29)/$J$1*$L$1</f>
        <v>5.0814246575342468</v>
      </c>
      <c r="R32" s="87">
        <f t="shared" si="43"/>
        <v>10.08</v>
      </c>
      <c r="S32" s="85">
        <f>SUM([1]Энмелен!$W$29)/$J$1*$K$1</f>
        <v>206.81109589041097</v>
      </c>
      <c r="T32" s="86">
        <f>SUM([1]Энмелен!$W$29)/$J$1*$L$1</f>
        <v>210.23890410958904</v>
      </c>
      <c r="U32" s="87">
        <f t="shared" si="41"/>
        <v>417.05</v>
      </c>
      <c r="V32" s="85">
        <f>SUM([1]Янракыннот!$W$29)/$J$1*$K$1</f>
        <v>91.913287671232865</v>
      </c>
      <c r="W32" s="86">
        <f>SUM([1]Янракыннот!$W$29)/$J$1*$L$1</f>
        <v>93.436712328767115</v>
      </c>
      <c r="X32" s="87">
        <f t="shared" si="42"/>
        <v>185.34999999999997</v>
      </c>
    </row>
    <row r="34" spans="6:21" x14ac:dyDescent="0.25">
      <c r="F34" s="88"/>
      <c r="I34" s="88"/>
      <c r="L34" s="88"/>
      <c r="U34" s="88"/>
    </row>
    <row r="38" spans="6:21" x14ac:dyDescent="0.25">
      <c r="P38" s="73"/>
      <c r="Q38" s="73"/>
    </row>
    <row r="39" spans="6:21" x14ac:dyDescent="0.25">
      <c r="P39" s="73"/>
      <c r="Q39" s="73"/>
      <c r="S39" s="73"/>
      <c r="T39" s="73"/>
    </row>
    <row r="40" spans="6:21" x14ac:dyDescent="0.25">
      <c r="M40" s="73"/>
      <c r="N40" s="73"/>
      <c r="O40" s="73"/>
      <c r="S40" s="73"/>
      <c r="T40" s="73"/>
    </row>
    <row r="41" spans="6:21" x14ac:dyDescent="0.25">
      <c r="M41" s="73"/>
      <c r="N41" s="73"/>
      <c r="O41" s="73"/>
    </row>
    <row r="42" spans="6:21" x14ac:dyDescent="0.25">
      <c r="M42" s="73"/>
      <c r="N42" s="73"/>
    </row>
  </sheetData>
  <mergeCells count="20">
    <mergeCell ref="S5:U5"/>
    <mergeCell ref="V5:X5"/>
    <mergeCell ref="A1:C1"/>
    <mergeCell ref="A2:A6"/>
    <mergeCell ref="B2:B6"/>
    <mergeCell ref="C2:C6"/>
    <mergeCell ref="D5:F5"/>
    <mergeCell ref="D4:X4"/>
    <mergeCell ref="D2:X2"/>
    <mergeCell ref="G5:I5"/>
    <mergeCell ref="J5:L5"/>
    <mergeCell ref="M5:O5"/>
    <mergeCell ref="P5:R5"/>
    <mergeCell ref="D3:F3"/>
    <mergeCell ref="G3:I3"/>
    <mergeCell ref="J3:L3"/>
    <mergeCell ref="M3:O3"/>
    <mergeCell ref="P3:R3"/>
    <mergeCell ref="S3:U3"/>
    <mergeCell ref="V3:X3"/>
  </mergeCells>
  <printOptions horizontalCentered="1"/>
  <pageMargins left="0" right="0" top="0.78740157480314965" bottom="0" header="0" footer="0"/>
  <pageSetup paperSize="9" scale="45" orientation="landscape" blackAndWhite="1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5"/>
  <sheetViews>
    <sheetView tabSelected="1" zoomScaleNormal="100" workbookViewId="0">
      <selection activeCell="B41" sqref="B41"/>
    </sheetView>
  </sheetViews>
  <sheetFormatPr defaultColWidth="9.140625" defaultRowHeight="15" x14ac:dyDescent="0.25"/>
  <cols>
    <col min="1" max="1" width="6.85546875" style="1" customWidth="1"/>
    <col min="2" max="2" width="38" style="1" customWidth="1"/>
    <col min="3" max="3" width="15" style="1" customWidth="1"/>
    <col min="4" max="4" width="15.42578125" style="1" customWidth="1"/>
    <col min="5" max="10" width="12" style="1" customWidth="1"/>
    <col min="11" max="16384" width="9.140625" style="1"/>
  </cols>
  <sheetData>
    <row r="1" spans="1:10" ht="15.75" x14ac:dyDescent="0.25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69</v>
      </c>
      <c r="B2" s="27" t="s">
        <v>5</v>
      </c>
      <c r="C2" s="27" t="s">
        <v>6</v>
      </c>
      <c r="D2" s="29" t="s">
        <v>7</v>
      </c>
      <c r="E2" s="29"/>
      <c r="F2" s="29"/>
      <c r="G2" s="29"/>
      <c r="H2" s="29"/>
      <c r="I2" s="29"/>
      <c r="J2" s="29"/>
    </row>
    <row r="3" spans="1:10" ht="33.75" customHeight="1" x14ac:dyDescent="0.25">
      <c r="A3" s="28"/>
      <c r="B3" s="28"/>
      <c r="C3" s="28"/>
      <c r="D3" s="12" t="s">
        <v>9</v>
      </c>
      <c r="E3" s="12" t="s">
        <v>10</v>
      </c>
      <c r="F3" s="12" t="s">
        <v>11</v>
      </c>
      <c r="G3" s="13" t="s">
        <v>12</v>
      </c>
      <c r="H3" s="13" t="s">
        <v>13</v>
      </c>
      <c r="I3" s="13" t="s">
        <v>14</v>
      </c>
      <c r="J3" s="13" t="s">
        <v>15</v>
      </c>
    </row>
    <row r="4" spans="1:10" x14ac:dyDescent="0.25">
      <c r="A4" s="14">
        <v>1</v>
      </c>
      <c r="B4" s="14">
        <v>2</v>
      </c>
      <c r="C4" s="14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</row>
    <row r="5" spans="1:10" ht="23.25" customHeight="1" x14ac:dyDescent="0.25">
      <c r="A5" s="16" t="s">
        <v>1</v>
      </c>
      <c r="B5" s="17" t="s">
        <v>70</v>
      </c>
      <c r="C5" s="18" t="s">
        <v>8</v>
      </c>
      <c r="D5" s="19">
        <f>'[1]У-копи'!$W$103</f>
        <v>2924.0990708356762</v>
      </c>
      <c r="E5" s="20">
        <f>[1]Ламут!$W$103</f>
        <v>7615.2732272209705</v>
      </c>
      <c r="F5" s="20">
        <f>[1]Чуван!$W$103</f>
        <v>2873.9708943692312</v>
      </c>
      <c r="G5" s="20">
        <f>[1]Нунлигран!$W$103</f>
        <v>14929.772509039738</v>
      </c>
      <c r="H5" s="20">
        <f>[1]Сиреники!$W$103</f>
        <v>7088.9117750897012</v>
      </c>
      <c r="I5" s="20">
        <f>[1]Энмелен!$W$103</f>
        <v>8201.1601572096843</v>
      </c>
      <c r="J5" s="20">
        <f>[1]Янракыннот!$W$103</f>
        <v>16326.24331017664</v>
      </c>
    </row>
  </sheetData>
  <mergeCells count="5">
    <mergeCell ref="A1:J1"/>
    <mergeCell ref="A2:A3"/>
    <mergeCell ref="B2:B3"/>
    <mergeCell ref="C2:C3"/>
    <mergeCell ref="D2:J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2022-12-25T00:20:08Z</cp:lastPrinted>
  <dcterms:created xsi:type="dcterms:W3CDTF">1996-10-08T23:32:33Z</dcterms:created>
  <dcterms:modified xsi:type="dcterms:W3CDTF">2023-02-01T00:02:20Z</dcterms:modified>
</cp:coreProperties>
</file>