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5240" yWindow="225" windowWidth="13365" windowHeight="11940" activeTab="2"/>
  </bookViews>
  <sheets>
    <sheet name="раздел 1" sheetId="9" r:id="rId1"/>
    <sheet name="раздел 2" sheetId="10" r:id="rId2"/>
    <sheet name="раздел 3" sheetId="8" r:id="rId3"/>
  </sheets>
  <externalReferences>
    <externalReference r:id="rId4"/>
    <externalReference r:id="rId5"/>
  </externalReferences>
  <definedNames>
    <definedName name="_xlnm.Print_Area" localSheetId="1">'раздел 2'!$A$1:$L$32</definedName>
  </definedNames>
  <calcPr calcId="145621"/>
</workbook>
</file>

<file path=xl/calcChain.xml><?xml version="1.0" encoding="utf-8"?>
<calcChain xmlns="http://schemas.openxmlformats.org/spreadsheetml/2006/main">
  <c r="F6" i="8" l="1"/>
  <c r="E6" i="8"/>
  <c r="D6" i="8"/>
  <c r="J10" i="10"/>
  <c r="K10" i="10" s="1"/>
  <c r="J17" i="10"/>
  <c r="K17" i="10" s="1"/>
  <c r="K15" i="10"/>
  <c r="J15" i="10"/>
  <c r="J26" i="10"/>
  <c r="K26" i="10" s="1"/>
  <c r="J29" i="10"/>
  <c r="K29" i="10" s="1"/>
  <c r="J32" i="10"/>
  <c r="K32" i="10" s="1"/>
  <c r="G17" i="10"/>
  <c r="H17" i="10" s="1"/>
  <c r="G10" i="10"/>
  <c r="H10" i="10" s="1"/>
  <c r="H15" i="10"/>
  <c r="G15" i="10"/>
  <c r="G26" i="10" l="1"/>
  <c r="H26" i="10" s="1"/>
  <c r="G29" i="10"/>
  <c r="H29" i="10" s="1"/>
  <c r="G32" i="10"/>
  <c r="H32" i="10" s="1"/>
  <c r="D10" i="10"/>
  <c r="E10" i="10" s="1"/>
  <c r="D17" i="10"/>
  <c r="D15" i="10"/>
  <c r="E17" i="10" l="1"/>
  <c r="E15" i="10"/>
  <c r="D26" i="10" l="1"/>
  <c r="E26" i="10" s="1"/>
  <c r="D29" i="10"/>
  <c r="E29" i="10" s="1"/>
  <c r="D32" i="10"/>
  <c r="E32" i="10" s="1"/>
  <c r="I38" i="10" l="1"/>
  <c r="I37" i="10"/>
  <c r="I36" i="10"/>
  <c r="G38" i="10"/>
  <c r="G37" i="10"/>
  <c r="G36" i="10"/>
  <c r="H35" i="10"/>
  <c r="H38" i="10" s="1"/>
  <c r="G51" i="10"/>
  <c r="G48" i="10"/>
  <c r="G45" i="10"/>
  <c r="H51" i="10"/>
  <c r="H48" i="10"/>
  <c r="H45" i="10"/>
  <c r="H36" i="10" l="1"/>
  <c r="H37" i="10"/>
  <c r="K30" i="10"/>
  <c r="L32" i="10"/>
  <c r="I32" i="10"/>
  <c r="F32" i="10"/>
  <c r="J30" i="10"/>
  <c r="H30" i="10"/>
  <c r="G30" i="10"/>
  <c r="E30" i="10"/>
  <c r="D30" i="10"/>
  <c r="L29" i="10"/>
  <c r="I29" i="10"/>
  <c r="F29" i="10"/>
  <c r="K27" i="10"/>
  <c r="J27" i="10"/>
  <c r="H27" i="10"/>
  <c r="G27" i="10"/>
  <c r="E27" i="10"/>
  <c r="D27" i="10"/>
  <c r="L26" i="10"/>
  <c r="I26" i="10"/>
  <c r="F26" i="10"/>
  <c r="K24" i="10"/>
  <c r="K20" i="10" s="1"/>
  <c r="J24" i="10"/>
  <c r="J20" i="10" s="1"/>
  <c r="H24" i="10"/>
  <c r="H20" i="10" s="1"/>
  <c r="G24" i="10"/>
  <c r="G20" i="10" s="1"/>
  <c r="E24" i="10"/>
  <c r="E20" i="10" s="1"/>
  <c r="D24" i="10"/>
  <c r="L17" i="10"/>
  <c r="I17" i="10"/>
  <c r="I16" i="10"/>
  <c r="L15" i="10"/>
  <c r="I15" i="10"/>
  <c r="J14" i="10"/>
  <c r="H14" i="10"/>
  <c r="G14" i="10"/>
  <c r="F10" i="10"/>
  <c r="E9" i="10"/>
  <c r="E8" i="10" s="1"/>
  <c r="D9" i="10"/>
  <c r="F17" i="10" l="1"/>
  <c r="H19" i="10"/>
  <c r="L27" i="10"/>
  <c r="K19" i="10"/>
  <c r="L30" i="10"/>
  <c r="I27" i="10"/>
  <c r="I14" i="10"/>
  <c r="H9" i="10"/>
  <c r="H8" i="10" s="1"/>
  <c r="H18" i="10" s="1"/>
  <c r="I30" i="10"/>
  <c r="G19" i="10"/>
  <c r="E19" i="10"/>
  <c r="F27" i="10"/>
  <c r="F24" i="10"/>
  <c r="D20" i="10"/>
  <c r="F20" i="10" s="1"/>
  <c r="F9" i="10"/>
  <c r="F30" i="10"/>
  <c r="L20" i="10"/>
  <c r="J19" i="10"/>
  <c r="D8" i="10"/>
  <c r="I20" i="10"/>
  <c r="I24" i="10"/>
  <c r="L24" i="10"/>
  <c r="L19" i="10" l="1"/>
  <c r="D14" i="10"/>
  <c r="E14" i="10"/>
  <c r="E18" i="10" s="1"/>
  <c r="L16" i="10"/>
  <c r="K14" i="10"/>
  <c r="L14" i="10" s="1"/>
  <c r="F16" i="10"/>
  <c r="K9" i="10"/>
  <c r="K8" i="10" s="1"/>
  <c r="I19" i="10"/>
  <c r="D19" i="10"/>
  <c r="F19" i="10" s="1"/>
  <c r="J9" i="10"/>
  <c r="G9" i="10"/>
  <c r="I10" i="10"/>
  <c r="F8" i="10"/>
  <c r="F14" i="10" l="1"/>
  <c r="D18" i="10"/>
  <c r="K18" i="10"/>
  <c r="L10" i="10"/>
  <c r="F15" i="10"/>
  <c r="J8" i="10"/>
  <c r="L9" i="10"/>
  <c r="I9" i="10"/>
  <c r="G8" i="10"/>
  <c r="F18" i="10" l="1"/>
  <c r="J18" i="10"/>
  <c r="L8" i="10"/>
  <c r="I8" i="10"/>
  <c r="G18" i="10"/>
  <c r="L18" i="10" l="1"/>
  <c r="I18" i="10"/>
  <c r="B5" i="8" l="1"/>
  <c r="C5" i="8" s="1"/>
  <c r="D5" i="8" s="1"/>
  <c r="E5" i="8" s="1"/>
  <c r="F5" i="8" s="1"/>
  <c r="B7" i="10" l="1"/>
  <c r="C7" i="10" s="1"/>
  <c r="D7" i="10" l="1"/>
  <c r="E7" i="10" s="1"/>
  <c r="F7" i="10" s="1"/>
  <c r="G7" i="10" l="1"/>
  <c r="H7" i="10" s="1"/>
  <c r="I7" i="10" s="1"/>
  <c r="J7" i="10" l="1"/>
  <c r="K7" i="10" s="1"/>
  <c r="L7" i="10" s="1"/>
</calcChain>
</file>

<file path=xl/comments1.xml><?xml version="1.0" encoding="utf-8"?>
<comments xmlns="http://schemas.openxmlformats.org/spreadsheetml/2006/main">
  <authors>
    <author>Петрова Татьяна Геннадьевна</author>
  </authors>
  <commentList>
    <comment ref="D2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по полугодиям распределено пропорционально разбивке факт 2020</t>
        </r>
      </text>
    </comment>
  </commentList>
</comments>
</file>

<file path=xl/sharedStrings.xml><?xml version="1.0" encoding="utf-8"?>
<sst xmlns="http://schemas.openxmlformats.org/spreadsheetml/2006/main" count="129" uniqueCount="68">
  <si>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</si>
  <si>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</si>
  <si>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</si>
  <si>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</si>
  <si>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</si>
  <si>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</si>
  <si>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</si>
  <si>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</si>
  <si>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</si>
  <si>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</si>
  <si>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</si>
  <si>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</si>
  <si>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</si>
  <si>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</si>
  <si>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Показатели производственной деятельности</t>
  </si>
  <si>
    <t>Раздел 2. Баланс водоснабжения (подвоз воды)</t>
  </si>
  <si>
    <t>№ п/п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</si>
  <si>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</si>
  <si>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</si>
  <si>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</si>
  <si>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</si>
  <si>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</si>
  <si>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</si>
  <si>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</si>
  <si>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</si>
  <si>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</si>
  <si>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</si>
  <si>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</si>
  <si>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</si>
  <si>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</si>
  <si>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</si>
  <si>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</si>
  <si>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</si>
  <si>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</si>
  <si>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</si>
  <si>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</si>
  <si>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</si>
  <si>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</si>
  <si>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</si>
  <si>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</si>
  <si>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</si>
  <si>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</si>
  <si>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</si>
  <si>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</si>
  <si>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</si>
  <si>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</si>
  <si>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</si>
  <si>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</si>
  <si>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</si>
  <si>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ПРОИЗВОДСТВЕННАЯ ПРОГРАММА</t>
  </si>
  <si>
    <t>Раздел 3. Объем финансовых потребностей, необходимых для реализации производственной программы</t>
  </si>
  <si>
    <t>№                п/п</t>
  </si>
  <si>
    <t>участок Айон</t>
  </si>
  <si>
    <t>участок Биллингс</t>
  </si>
  <si>
    <t>участок Рыткучи</t>
  </si>
  <si>
    <t>1</t>
  </si>
  <si>
    <t>Объем финансовых потребностей</t>
  </si>
  <si>
    <t>тыс.руб.</t>
  </si>
  <si>
    <t xml:space="preserve">участок Рыткучи </t>
  </si>
  <si>
    <t>ПЛАН</t>
  </si>
  <si>
    <t>1 пг</t>
  </si>
  <si>
    <t>факт 2021, Айон</t>
  </si>
  <si>
    <t>факт 2021, Рыткучи</t>
  </si>
  <si>
    <t>2024 год</t>
  </si>
  <si>
    <t>в сфере холодного водоснабжения (подвоз воды) МП «ЧРКХ» на 2024 год</t>
  </si>
  <si>
    <t>МП «ЧРКХ»</t>
  </si>
  <si>
    <t>689400, Чукотский автономный округ, г.Певек, ул.Пугачева, 42/2</t>
  </si>
  <si>
    <t>689000, Чукотский автономный округ, г. Анадырь, ул. Отке,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</si>
</sst>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00"/>
    <numFmt numFmtId="167" formatCode="0.000"/>
    <numFmt numFmtId="168" formatCode="#,##0.0000"/>
    <numFmt numFmtId="169" formatCode="#,##0.000000"/>
  </numFmts>
  <fonts count="22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i/>
      <sz val="14"/>
      <color indexed="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8" fillId="0" borderId="0"/>
    <xf numFmtId="0" fontId="9" fillId="0" borderId="0"/>
    <xf numFmtId="0" fontId="9" fillId="0" borderId="0"/>
  </cellStyleXfs>
  <cellXfs count="121">
    <xf numFmtId="0" fontId="0" fillId="0" borderId="0" xfId="0"/>
    <xf numFmtId="0" fontId="4" fillId="0" borderId="0" xfId="0" applyFont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0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4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2" borderId="12" xfId="1" applyFont="1" applyFill="1" applyBorder="1" applyAlignment="1">
      <alignment wrapText="1"/>
    </xf>
    <xf numFmtId="49" fontId="4" fillId="0" borderId="1" xfId="1" applyNumberFormat="1" applyFont="1" applyBorder="1" applyAlignment="1">
      <alignment horizontal="center"/>
    </xf>
    <xf numFmtId="0" fontId="4" fillId="2" borderId="17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17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2" borderId="17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2"/>
    </xf>
    <xf numFmtId="0" fontId="12" fillId="0" borderId="17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3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2"/>
    </xf>
    <xf numFmtId="0" fontId="4" fillId="0" borderId="3" xfId="1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26" xfId="0" applyFont="1" applyBorder="1"/>
    <xf numFmtId="165" fontId="14" fillId="0" borderId="0" xfId="0" applyNumberFormat="1" applyFont="1"/>
    <xf numFmtId="0" fontId="1" fillId="0" borderId="4" xfId="0" applyFont="1" applyFill="1" applyBorder="1" applyAlignment="1">
      <alignment horizontal="center" vertical="center" wrapText="1" shrinkToFit="1"/>
    </xf>
    <xf numFmtId="166" fontId="14" fillId="0" borderId="0" xfId="0" applyNumberFormat="1" applyFont="1"/>
    <xf numFmtId="167" fontId="14" fillId="0" borderId="0" xfId="0" applyNumberFormat="1" applyFont="1"/>
    <xf numFmtId="0" fontId="1" fillId="0" borderId="4" xfId="1" applyFont="1" applyBorder="1" applyAlignment="1">
      <alignment horizontal="center" vertical="center" wrapText="1"/>
    </xf>
    <xf numFmtId="166" fontId="12" fillId="0" borderId="20" xfId="1" applyNumberFormat="1" applyFont="1" applyFill="1" applyBorder="1" applyAlignment="1">
      <alignment horizontal="center"/>
    </xf>
    <xf numFmtId="166" fontId="12" fillId="0" borderId="18" xfId="1" applyNumberFormat="1" applyFont="1" applyFill="1" applyBorder="1" applyAlignment="1">
      <alignment horizontal="center"/>
    </xf>
    <xf numFmtId="166" fontId="13" fillId="0" borderId="21" xfId="0" applyNumberFormat="1" applyFont="1" applyFill="1" applyBorder="1" applyAlignment="1">
      <alignment horizontal="center"/>
    </xf>
    <xf numFmtId="166" fontId="18" fillId="0" borderId="20" xfId="1" applyNumberFormat="1" applyFont="1" applyFill="1" applyBorder="1" applyAlignment="1">
      <alignment horizontal="center"/>
    </xf>
    <xf numFmtId="166" fontId="18" fillId="0" borderId="18" xfId="1" applyNumberFormat="1" applyFont="1" applyFill="1" applyBorder="1" applyAlignment="1">
      <alignment horizontal="center"/>
    </xf>
    <xf numFmtId="166" fontId="19" fillId="0" borderId="21" xfId="0" applyNumberFormat="1" applyFont="1" applyFill="1" applyBorder="1" applyAlignment="1">
      <alignment horizontal="center"/>
    </xf>
    <xf numFmtId="166" fontId="14" fillId="0" borderId="20" xfId="0" applyNumberFormat="1" applyFont="1" applyFill="1" applyBorder="1" applyAlignment="1">
      <alignment horizontal="center"/>
    </xf>
    <xf numFmtId="166" fontId="14" fillId="0" borderId="18" xfId="0" applyNumberFormat="1" applyFont="1" applyFill="1" applyBorder="1" applyAlignment="1">
      <alignment horizontal="center"/>
    </xf>
    <xf numFmtId="166" fontId="14" fillId="0" borderId="21" xfId="0" applyNumberFormat="1" applyFont="1" applyFill="1" applyBorder="1" applyAlignment="1">
      <alignment horizontal="center"/>
    </xf>
    <xf numFmtId="166" fontId="14" fillId="0" borderId="17" xfId="0" applyNumberFormat="1" applyFont="1" applyFill="1" applyBorder="1" applyAlignment="1">
      <alignment horizontal="center"/>
    </xf>
    <xf numFmtId="166" fontId="14" fillId="0" borderId="20" xfId="0" applyNumberFormat="1" applyFont="1" applyFill="1" applyBorder="1"/>
    <xf numFmtId="166" fontId="14" fillId="0" borderId="17" xfId="0" applyNumberFormat="1" applyFont="1" applyFill="1" applyBorder="1"/>
    <xf numFmtId="166" fontId="13" fillId="0" borderId="20" xfId="0" applyNumberFormat="1" applyFont="1" applyFill="1" applyBorder="1" applyAlignment="1">
      <alignment horizontal="center"/>
    </xf>
    <xf numFmtId="166" fontId="13" fillId="0" borderId="18" xfId="0" applyNumberFormat="1" applyFont="1" applyFill="1" applyBorder="1" applyAlignment="1">
      <alignment horizontal="center"/>
    </xf>
    <xf numFmtId="166" fontId="14" fillId="0" borderId="25" xfId="0" applyNumberFormat="1" applyFont="1" applyFill="1" applyBorder="1" applyAlignment="1">
      <alignment horizontal="center"/>
    </xf>
    <xf numFmtId="166" fontId="14" fillId="0" borderId="19" xfId="0" applyNumberFormat="1" applyFont="1" applyFill="1" applyBorder="1" applyAlignment="1">
      <alignment horizontal="center"/>
    </xf>
    <xf numFmtId="166" fontId="13" fillId="0" borderId="19" xfId="0" applyNumberFormat="1" applyFont="1" applyFill="1" applyBorder="1" applyAlignment="1">
      <alignment horizontal="center"/>
    </xf>
    <xf numFmtId="166" fontId="14" fillId="0" borderId="23" xfId="0" applyNumberFormat="1" applyFont="1" applyFill="1" applyBorder="1" applyAlignment="1">
      <alignment horizontal="center"/>
    </xf>
    <xf numFmtId="169" fontId="14" fillId="0" borderId="0" xfId="0" applyNumberFormat="1" applyFont="1"/>
    <xf numFmtId="166" fontId="14" fillId="5" borderId="20" xfId="0" applyNumberFormat="1" applyFont="1" applyFill="1" applyBorder="1" applyAlignment="1">
      <alignment horizontal="center"/>
    </xf>
    <xf numFmtId="166" fontId="14" fillId="5" borderId="17" xfId="0" applyNumberFormat="1" applyFont="1" applyFill="1" applyBorder="1" applyAlignment="1">
      <alignment horizontal="center"/>
    </xf>
    <xf numFmtId="166" fontId="14" fillId="5" borderId="24" xfId="0" applyNumberFormat="1" applyFont="1" applyFill="1" applyBorder="1" applyAlignment="1">
      <alignment horizontal="center"/>
    </xf>
    <xf numFmtId="166" fontId="14" fillId="5" borderId="22" xfId="0" applyNumberFormat="1" applyFont="1" applyFill="1" applyBorder="1" applyAlignment="1">
      <alignment horizontal="center"/>
    </xf>
    <xf numFmtId="4" fontId="14" fillId="0" borderId="0" xfId="0" applyNumberFormat="1" applyFont="1"/>
    <xf numFmtId="2" fontId="14" fillId="0" borderId="0" xfId="0" applyNumberFormat="1" applyFont="1"/>
    <xf numFmtId="164" fontId="14" fillId="0" borderId="0" xfId="0" applyNumberFormat="1" applyFont="1"/>
    <xf numFmtId="167" fontId="14" fillId="0" borderId="0" xfId="0" applyNumberFormat="1" applyFont="1" applyAlignment="1">
      <alignment horizontal="center"/>
    </xf>
    <xf numFmtId="164" fontId="14" fillId="6" borderId="0" xfId="0" applyNumberFormat="1" applyFont="1" applyFill="1"/>
    <xf numFmtId="166" fontId="12" fillId="0" borderId="14" xfId="1" applyNumberFormat="1" applyFont="1" applyBorder="1" applyAlignment="1">
      <alignment horizontal="center"/>
    </xf>
    <xf numFmtId="166" fontId="12" fillId="0" borderId="15" xfId="1" applyNumberFormat="1" applyFont="1" applyBorder="1" applyAlignment="1">
      <alignment horizontal="center"/>
    </xf>
    <xf numFmtId="166" fontId="12" fillId="0" borderId="16" xfId="1" applyNumberFormat="1" applyFont="1" applyBorder="1" applyAlignment="1">
      <alignment horizontal="center"/>
    </xf>
    <xf numFmtId="166" fontId="12" fillId="0" borderId="13" xfId="1" applyNumberFormat="1" applyFont="1" applyBorder="1" applyAlignment="1">
      <alignment horizontal="center"/>
    </xf>
    <xf numFmtId="166" fontId="14" fillId="0" borderId="20" xfId="0" applyNumberFormat="1" applyFont="1" applyBorder="1" applyAlignment="1">
      <alignment horizontal="center"/>
    </xf>
    <xf numFmtId="166" fontId="14" fillId="0" borderId="18" xfId="0" applyNumberFormat="1" applyFont="1" applyBorder="1" applyAlignment="1">
      <alignment horizontal="center"/>
    </xf>
    <xf numFmtId="166" fontId="14" fillId="0" borderId="21" xfId="0" applyNumberFormat="1" applyFont="1" applyBorder="1" applyAlignment="1">
      <alignment horizontal="center"/>
    </xf>
    <xf numFmtId="166" fontId="14" fillId="0" borderId="19" xfId="0" applyNumberFormat="1" applyFont="1" applyBorder="1" applyAlignment="1">
      <alignment horizontal="center"/>
    </xf>
    <xf numFmtId="166" fontId="13" fillId="3" borderId="19" xfId="0" applyNumberFormat="1" applyFont="1" applyFill="1" applyBorder="1" applyAlignment="1">
      <alignment horizontal="center"/>
    </xf>
    <xf numFmtId="166" fontId="13" fillId="3" borderId="21" xfId="0" applyNumberFormat="1" applyFont="1" applyFill="1" applyBorder="1" applyAlignment="1">
      <alignment horizontal="center"/>
    </xf>
    <xf numFmtId="166" fontId="14" fillId="3" borderId="21" xfId="0" applyNumberFormat="1" applyFont="1" applyFill="1" applyBorder="1" applyAlignment="1">
      <alignment horizontal="center"/>
    </xf>
    <xf numFmtId="166" fontId="14" fillId="3" borderId="19" xfId="0" applyNumberFormat="1" applyFont="1" applyFill="1" applyBorder="1" applyAlignment="1">
      <alignment horizontal="center"/>
    </xf>
    <xf numFmtId="166" fontId="19" fillId="3" borderId="19" xfId="0" applyNumberFormat="1" applyFont="1" applyFill="1" applyBorder="1" applyAlignment="1">
      <alignment horizontal="center"/>
    </xf>
    <xf numFmtId="166" fontId="19" fillId="3" borderId="21" xfId="0" applyNumberFormat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2" fillId="0" borderId="6" xfId="1" applyFont="1" applyBorder="1" applyAlignment="1">
      <alignment horizontal="left" vertical="center" wrapText="1"/>
    </xf>
    <xf numFmtId="168" fontId="14" fillId="0" borderId="0" xfId="0" applyNumberFormat="1" applyFont="1" applyAlignment="1">
      <alignment horizontal="center"/>
    </xf>
    <xf numFmtId="0" fontId="12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2;&#1055;%20&#1063;&#1056;&#1050;&#1061;/&#1063;&#1056;&#1050;&#1061;%20&#1055;&#1054;&#1044;&#1042;&#1054;&#1047;%20&#1042;&#1054;&#1044;&#1067;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52;&#1055;%20&#1063;&#1056;&#1050;&#1061;/&#1063;&#1056;&#1050;&#1061;%20&#1055;&#1054;&#1044;&#1042;&#1054;&#1047;%20&#1042;&#1054;&#1044;&#106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ел"/>
      <sheetName val="Свод"/>
      <sheetName val="Айон"/>
      <sheetName val="Биллингс"/>
      <sheetName val="Рыткучи"/>
      <sheetName val="вспомогат Айон"/>
      <sheetName val="вспомогат Бил"/>
      <sheetName val="вспомогат Рыт"/>
    </sheetNames>
    <sheetDataSet>
      <sheetData sheetId="0"/>
      <sheetData sheetId="1"/>
      <sheetData sheetId="2">
        <row r="13">
          <cell r="M13">
            <v>9468.4260000000013</v>
          </cell>
        </row>
        <row r="22">
          <cell r="M22">
            <v>9068.7620000000006</v>
          </cell>
        </row>
        <row r="27">
          <cell r="M27">
            <v>278.565</v>
          </cell>
        </row>
        <row r="28">
          <cell r="M28">
            <v>116.444</v>
          </cell>
        </row>
        <row r="29">
          <cell r="M29">
            <v>4.6550000000000002</v>
          </cell>
        </row>
        <row r="103">
          <cell r="M103">
            <v>6073.9810395930008</v>
          </cell>
        </row>
      </sheetData>
      <sheetData sheetId="3">
        <row r="13">
          <cell r="M13">
            <v>6967.9110000000001</v>
          </cell>
        </row>
        <row r="22">
          <cell r="M22">
            <v>6621.1639999999998</v>
          </cell>
        </row>
        <row r="27">
          <cell r="M27">
            <v>298.52199999999999</v>
          </cell>
        </row>
        <row r="28">
          <cell r="M28">
            <v>41.661999999999999</v>
          </cell>
        </row>
        <row r="29">
          <cell r="M29">
            <v>6.5629999999999997</v>
          </cell>
        </row>
        <row r="103">
          <cell r="M103">
            <v>17222.381798323906</v>
          </cell>
        </row>
      </sheetData>
      <sheetData sheetId="4">
        <row r="13">
          <cell r="M13">
            <v>21871.038689282672</v>
          </cell>
        </row>
        <row r="22">
          <cell r="M22">
            <v>21199.794999999998</v>
          </cell>
        </row>
        <row r="27">
          <cell r="M27">
            <v>525.54586481185834</v>
          </cell>
        </row>
        <row r="28">
          <cell r="M28">
            <v>137.7151768503424</v>
          </cell>
        </row>
        <row r="29">
          <cell r="M29">
            <v>7.9826476204720143</v>
          </cell>
        </row>
        <row r="103">
          <cell r="M103">
            <v>12392.339141806084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ел"/>
      <sheetName val="Свод"/>
      <sheetName val="Айон"/>
      <sheetName val="Биллингс"/>
      <sheetName val="Рыткучи"/>
    </sheetNames>
    <sheetDataSet>
      <sheetData sheetId="0" refreshError="1"/>
      <sheetData sheetId="1">
        <row r="118">
          <cell r="F118">
            <v>407.3558768864811</v>
          </cell>
        </row>
      </sheetData>
      <sheetData sheetId="2">
        <row r="13">
          <cell r="R13">
            <v>9230.6669999999995</v>
          </cell>
        </row>
        <row r="22">
          <cell r="M22">
            <v>8771.6389999999992</v>
          </cell>
        </row>
        <row r="27">
          <cell r="M27">
            <v>324.81299999999999</v>
          </cell>
        </row>
        <row r="28">
          <cell r="M28">
            <v>129.077</v>
          </cell>
        </row>
        <row r="29">
          <cell r="M29">
            <v>5.1379999999999999</v>
          </cell>
        </row>
      </sheetData>
      <sheetData sheetId="3">
        <row r="13">
          <cell r="R13">
            <v>7274.9260000000004</v>
          </cell>
        </row>
      </sheetData>
      <sheetData sheetId="4">
        <row r="13">
          <cell r="R13">
            <v>22227.499999999996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2"/>
  <sheetViews>
    <sheetView zoomScaleNormal="100" workbookViewId="0">
      <selection activeCell="A12" sqref="A12"/>
    </sheetView>
  </sheetViews>
  <sheetFormatPr defaultColWidth="9.140625" defaultRowHeight="15.75" x14ac:dyDescent="0.25"/>
  <cols>
    <col min="1" max="1" width="51.28515625" style="7" customWidth="1"/>
    <col min="2" max="2" width="63" style="7" customWidth="1"/>
    <col min="3" max="3" width="7" style="7" customWidth="1"/>
    <col min="4" max="4" width="6.7109375" style="7" customWidth="1"/>
    <col min="5" max="16384" width="9.140625" style="7"/>
  </cols>
  <sheetData>
    <row r="1" spans="1:3" s="4" customFormat="1" ht="18.75" x14ac:dyDescent="0.3">
      <c r="A1" s="89" t="s">
        <v>49</v>
      </c>
      <c r="B1" s="89"/>
    </row>
    <row r="2" spans="1:3" s="4" customFormat="1" ht="18.75" x14ac:dyDescent="0.3">
      <c r="A2" s="90" t="s">
        <v>64</v>
      </c>
      <c r="B2" s="90"/>
    </row>
    <row r="3" spans="1:3" s="4" customFormat="1" ht="19.5" customHeight="1" x14ac:dyDescent="0.3">
      <c r="A3" s="91"/>
      <c r="B3" s="92"/>
    </row>
    <row r="4" spans="1:3" s="4" customFormat="1" ht="18.75" customHeight="1" x14ac:dyDescent="0.3">
      <c r="A4" s="93" t="s">
        <v>8</v>
      </c>
      <c r="B4" s="93"/>
    </row>
    <row r="5" spans="1:3" ht="27" customHeight="1" x14ac:dyDescent="0.25">
      <c r="A5" s="5" t="s">
        <v>9</v>
      </c>
      <c r="B5" s="6" t="s">
        <v>65</v>
      </c>
    </row>
    <row r="6" spans="1:3" ht="36" customHeight="1" x14ac:dyDescent="0.25">
      <c r="A6" s="5" t="s">
        <v>10</v>
      </c>
      <c r="B6" s="8" t="s">
        <v>66</v>
      </c>
    </row>
    <row r="7" spans="1:3" ht="38.25" customHeight="1" x14ac:dyDescent="0.25">
      <c r="A7" s="5" t="s">
        <v>11</v>
      </c>
      <c r="B7" s="8" t="s">
        <v>12</v>
      </c>
    </row>
    <row r="8" spans="1:3" ht="27.75" customHeight="1" x14ac:dyDescent="0.25">
      <c r="A8" s="5" t="s">
        <v>13</v>
      </c>
      <c r="B8" s="6" t="s">
        <v>67</v>
      </c>
    </row>
    <row r="9" spans="1:3" s="11" customFormat="1" ht="21.75" customHeight="1" x14ac:dyDescent="0.25">
      <c r="A9" s="9"/>
      <c r="B9" s="10"/>
    </row>
    <row r="10" spans="1:3" ht="16.5" customHeight="1" x14ac:dyDescent="0.25"/>
    <row r="15" spans="1:3" x14ac:dyDescent="0.25">
      <c r="C15" s="12"/>
    </row>
    <row r="17" spans="1:3" x14ac:dyDescent="0.25">
      <c r="C17" s="13"/>
    </row>
    <row r="20" spans="1:3" s="11" customFormat="1" x14ac:dyDescent="0.25">
      <c r="A20" s="7"/>
      <c r="B20" s="7"/>
      <c r="C20" s="7"/>
    </row>
    <row r="21" spans="1:3" ht="15" customHeight="1" x14ac:dyDescent="0.25"/>
    <row r="22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19685039370078741" right="0.19685039370078741" top="1.1811023622047245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53"/>
  <sheetViews>
    <sheetView zoomScale="70" zoomScaleNormal="70" workbookViewId="0">
      <pane xSplit="2" ySplit="6" topLeftCell="C7" activePane="bottomRight" state="frozen"/>
      <selection activeCell="A20" sqref="A20"/>
      <selection pane="topRight" activeCell="A20" sqref="A20"/>
      <selection pane="bottomLeft" activeCell="A20" sqref="A20"/>
      <selection pane="bottomRight" activeCell="H17" sqref="H17"/>
    </sheetView>
  </sheetViews>
  <sheetFormatPr defaultRowHeight="15" x14ac:dyDescent="0.25"/>
  <cols>
    <col min="1" max="1" width="5.28515625" style="15" customWidth="1"/>
    <col min="2" max="2" width="41.140625" style="15" customWidth="1"/>
    <col min="3" max="3" width="11" style="15" customWidth="1"/>
    <col min="4" max="5" width="12.28515625" style="15" customWidth="1"/>
    <col min="6" max="6" width="15.5703125" style="15" customWidth="1"/>
    <col min="7" max="8" width="12.28515625" style="15" customWidth="1"/>
    <col min="9" max="9" width="15.42578125" style="15" customWidth="1"/>
    <col min="10" max="11" width="12.28515625" style="15" customWidth="1"/>
    <col min="12" max="12" width="17.28515625" style="15" customWidth="1"/>
    <col min="13" max="251" width="8.85546875" style="15"/>
    <col min="252" max="252" width="6.85546875" style="15" customWidth="1"/>
    <col min="253" max="253" width="41.140625" style="15" customWidth="1"/>
    <col min="254" max="254" width="14.28515625" style="15" customWidth="1"/>
    <col min="255" max="256" width="16.5703125" style="15" customWidth="1"/>
    <col min="257" max="507" width="8.85546875" style="15"/>
    <col min="508" max="508" width="6.85546875" style="15" customWidth="1"/>
    <col min="509" max="509" width="41.140625" style="15" customWidth="1"/>
    <col min="510" max="510" width="14.28515625" style="15" customWidth="1"/>
    <col min="511" max="512" width="16.5703125" style="15" customWidth="1"/>
    <col min="513" max="763" width="8.85546875" style="15"/>
    <col min="764" max="764" width="6.85546875" style="15" customWidth="1"/>
    <col min="765" max="765" width="41.140625" style="15" customWidth="1"/>
    <col min="766" max="766" width="14.28515625" style="15" customWidth="1"/>
    <col min="767" max="768" width="16.5703125" style="15" customWidth="1"/>
    <col min="769" max="1019" width="8.85546875" style="15"/>
    <col min="1020" max="1020" width="6.85546875" style="15" customWidth="1"/>
    <col min="1021" max="1021" width="41.140625" style="15" customWidth="1"/>
    <col min="1022" max="1022" width="14.28515625" style="15" customWidth="1"/>
    <col min="1023" max="1024" width="16.5703125" style="15" customWidth="1"/>
    <col min="1025" max="1275" width="8.85546875" style="15"/>
    <col min="1276" max="1276" width="6.85546875" style="15" customWidth="1"/>
    <col min="1277" max="1277" width="41.140625" style="15" customWidth="1"/>
    <col min="1278" max="1278" width="14.28515625" style="15" customWidth="1"/>
    <col min="1279" max="1280" width="16.5703125" style="15" customWidth="1"/>
    <col min="1281" max="1531" width="8.85546875" style="15"/>
    <col min="1532" max="1532" width="6.85546875" style="15" customWidth="1"/>
    <col min="1533" max="1533" width="41.140625" style="15" customWidth="1"/>
    <col min="1534" max="1534" width="14.28515625" style="15" customWidth="1"/>
    <col min="1535" max="1536" width="16.5703125" style="15" customWidth="1"/>
    <col min="1537" max="1787" width="8.85546875" style="15"/>
    <col min="1788" max="1788" width="6.85546875" style="15" customWidth="1"/>
    <col min="1789" max="1789" width="41.140625" style="15" customWidth="1"/>
    <col min="1790" max="1790" width="14.28515625" style="15" customWidth="1"/>
    <col min="1791" max="1792" width="16.5703125" style="15" customWidth="1"/>
    <col min="1793" max="2043" width="8.85546875" style="15"/>
    <col min="2044" max="2044" width="6.85546875" style="15" customWidth="1"/>
    <col min="2045" max="2045" width="41.140625" style="15" customWidth="1"/>
    <col min="2046" max="2046" width="14.28515625" style="15" customWidth="1"/>
    <col min="2047" max="2048" width="16.5703125" style="15" customWidth="1"/>
    <col min="2049" max="2299" width="8.85546875" style="15"/>
    <col min="2300" max="2300" width="6.85546875" style="15" customWidth="1"/>
    <col min="2301" max="2301" width="41.140625" style="15" customWidth="1"/>
    <col min="2302" max="2302" width="14.28515625" style="15" customWidth="1"/>
    <col min="2303" max="2304" width="16.5703125" style="15" customWidth="1"/>
    <col min="2305" max="2555" width="8.85546875" style="15"/>
    <col min="2556" max="2556" width="6.85546875" style="15" customWidth="1"/>
    <col min="2557" max="2557" width="41.140625" style="15" customWidth="1"/>
    <col min="2558" max="2558" width="14.28515625" style="15" customWidth="1"/>
    <col min="2559" max="2560" width="16.5703125" style="15" customWidth="1"/>
    <col min="2561" max="2811" width="8.85546875" style="15"/>
    <col min="2812" max="2812" width="6.85546875" style="15" customWidth="1"/>
    <col min="2813" max="2813" width="41.140625" style="15" customWidth="1"/>
    <col min="2814" max="2814" width="14.28515625" style="15" customWidth="1"/>
    <col min="2815" max="2816" width="16.5703125" style="15" customWidth="1"/>
    <col min="2817" max="3067" width="8.85546875" style="15"/>
    <col min="3068" max="3068" width="6.85546875" style="15" customWidth="1"/>
    <col min="3069" max="3069" width="41.140625" style="15" customWidth="1"/>
    <col min="3070" max="3070" width="14.28515625" style="15" customWidth="1"/>
    <col min="3071" max="3072" width="16.5703125" style="15" customWidth="1"/>
    <col min="3073" max="3323" width="8.85546875" style="15"/>
    <col min="3324" max="3324" width="6.85546875" style="15" customWidth="1"/>
    <col min="3325" max="3325" width="41.140625" style="15" customWidth="1"/>
    <col min="3326" max="3326" width="14.28515625" style="15" customWidth="1"/>
    <col min="3327" max="3328" width="16.5703125" style="15" customWidth="1"/>
    <col min="3329" max="3579" width="8.85546875" style="15"/>
    <col min="3580" max="3580" width="6.85546875" style="15" customWidth="1"/>
    <col min="3581" max="3581" width="41.140625" style="15" customWidth="1"/>
    <col min="3582" max="3582" width="14.28515625" style="15" customWidth="1"/>
    <col min="3583" max="3584" width="16.5703125" style="15" customWidth="1"/>
    <col min="3585" max="3835" width="8.85546875" style="15"/>
    <col min="3836" max="3836" width="6.85546875" style="15" customWidth="1"/>
    <col min="3837" max="3837" width="41.140625" style="15" customWidth="1"/>
    <col min="3838" max="3838" width="14.28515625" style="15" customWidth="1"/>
    <col min="3839" max="3840" width="16.5703125" style="15" customWidth="1"/>
    <col min="3841" max="4091" width="8.85546875" style="15"/>
    <col min="4092" max="4092" width="6.85546875" style="15" customWidth="1"/>
    <col min="4093" max="4093" width="41.140625" style="15" customWidth="1"/>
    <col min="4094" max="4094" width="14.28515625" style="15" customWidth="1"/>
    <col min="4095" max="4096" width="16.5703125" style="15" customWidth="1"/>
    <col min="4097" max="4347" width="8.85546875" style="15"/>
    <col min="4348" max="4348" width="6.85546875" style="15" customWidth="1"/>
    <col min="4349" max="4349" width="41.140625" style="15" customWidth="1"/>
    <col min="4350" max="4350" width="14.28515625" style="15" customWidth="1"/>
    <col min="4351" max="4352" width="16.5703125" style="15" customWidth="1"/>
    <col min="4353" max="4603" width="8.85546875" style="15"/>
    <col min="4604" max="4604" width="6.85546875" style="15" customWidth="1"/>
    <col min="4605" max="4605" width="41.140625" style="15" customWidth="1"/>
    <col min="4606" max="4606" width="14.28515625" style="15" customWidth="1"/>
    <col min="4607" max="4608" width="16.5703125" style="15" customWidth="1"/>
    <col min="4609" max="4859" width="8.85546875" style="15"/>
    <col min="4860" max="4860" width="6.85546875" style="15" customWidth="1"/>
    <col min="4861" max="4861" width="41.140625" style="15" customWidth="1"/>
    <col min="4862" max="4862" width="14.28515625" style="15" customWidth="1"/>
    <col min="4863" max="4864" width="16.5703125" style="15" customWidth="1"/>
    <col min="4865" max="5115" width="8.85546875" style="15"/>
    <col min="5116" max="5116" width="6.85546875" style="15" customWidth="1"/>
    <col min="5117" max="5117" width="41.140625" style="15" customWidth="1"/>
    <col min="5118" max="5118" width="14.28515625" style="15" customWidth="1"/>
    <col min="5119" max="5120" width="16.5703125" style="15" customWidth="1"/>
    <col min="5121" max="5371" width="8.85546875" style="15"/>
    <col min="5372" max="5372" width="6.85546875" style="15" customWidth="1"/>
    <col min="5373" max="5373" width="41.140625" style="15" customWidth="1"/>
    <col min="5374" max="5374" width="14.28515625" style="15" customWidth="1"/>
    <col min="5375" max="5376" width="16.5703125" style="15" customWidth="1"/>
    <col min="5377" max="5627" width="8.85546875" style="15"/>
    <col min="5628" max="5628" width="6.85546875" style="15" customWidth="1"/>
    <col min="5629" max="5629" width="41.140625" style="15" customWidth="1"/>
    <col min="5630" max="5630" width="14.28515625" style="15" customWidth="1"/>
    <col min="5631" max="5632" width="16.5703125" style="15" customWidth="1"/>
    <col min="5633" max="5883" width="8.85546875" style="15"/>
    <col min="5884" max="5884" width="6.85546875" style="15" customWidth="1"/>
    <col min="5885" max="5885" width="41.140625" style="15" customWidth="1"/>
    <col min="5886" max="5886" width="14.28515625" style="15" customWidth="1"/>
    <col min="5887" max="5888" width="16.5703125" style="15" customWidth="1"/>
    <col min="5889" max="6139" width="8.85546875" style="15"/>
    <col min="6140" max="6140" width="6.85546875" style="15" customWidth="1"/>
    <col min="6141" max="6141" width="41.140625" style="15" customWidth="1"/>
    <col min="6142" max="6142" width="14.28515625" style="15" customWidth="1"/>
    <col min="6143" max="6144" width="16.5703125" style="15" customWidth="1"/>
    <col min="6145" max="6395" width="8.85546875" style="15"/>
    <col min="6396" max="6396" width="6.85546875" style="15" customWidth="1"/>
    <col min="6397" max="6397" width="41.140625" style="15" customWidth="1"/>
    <col min="6398" max="6398" width="14.28515625" style="15" customWidth="1"/>
    <col min="6399" max="6400" width="16.5703125" style="15" customWidth="1"/>
    <col min="6401" max="6651" width="8.85546875" style="15"/>
    <col min="6652" max="6652" width="6.85546875" style="15" customWidth="1"/>
    <col min="6653" max="6653" width="41.140625" style="15" customWidth="1"/>
    <col min="6654" max="6654" width="14.28515625" style="15" customWidth="1"/>
    <col min="6655" max="6656" width="16.5703125" style="15" customWidth="1"/>
    <col min="6657" max="6907" width="8.85546875" style="15"/>
    <col min="6908" max="6908" width="6.85546875" style="15" customWidth="1"/>
    <col min="6909" max="6909" width="41.140625" style="15" customWidth="1"/>
    <col min="6910" max="6910" width="14.28515625" style="15" customWidth="1"/>
    <col min="6911" max="6912" width="16.5703125" style="15" customWidth="1"/>
    <col min="6913" max="7163" width="8.85546875" style="15"/>
    <col min="7164" max="7164" width="6.85546875" style="15" customWidth="1"/>
    <col min="7165" max="7165" width="41.140625" style="15" customWidth="1"/>
    <col min="7166" max="7166" width="14.28515625" style="15" customWidth="1"/>
    <col min="7167" max="7168" width="16.5703125" style="15" customWidth="1"/>
    <col min="7169" max="7419" width="8.85546875" style="15"/>
    <col min="7420" max="7420" width="6.85546875" style="15" customWidth="1"/>
    <col min="7421" max="7421" width="41.140625" style="15" customWidth="1"/>
    <col min="7422" max="7422" width="14.28515625" style="15" customWidth="1"/>
    <col min="7423" max="7424" width="16.5703125" style="15" customWidth="1"/>
    <col min="7425" max="7675" width="8.85546875" style="15"/>
    <col min="7676" max="7676" width="6.85546875" style="15" customWidth="1"/>
    <col min="7677" max="7677" width="41.140625" style="15" customWidth="1"/>
    <col min="7678" max="7678" width="14.28515625" style="15" customWidth="1"/>
    <col min="7679" max="7680" width="16.5703125" style="15" customWidth="1"/>
    <col min="7681" max="7931" width="8.85546875" style="15"/>
    <col min="7932" max="7932" width="6.85546875" style="15" customWidth="1"/>
    <col min="7933" max="7933" width="41.140625" style="15" customWidth="1"/>
    <col min="7934" max="7934" width="14.28515625" style="15" customWidth="1"/>
    <col min="7935" max="7936" width="16.5703125" style="15" customWidth="1"/>
    <col min="7937" max="8187" width="8.85546875" style="15"/>
    <col min="8188" max="8188" width="6.85546875" style="15" customWidth="1"/>
    <col min="8189" max="8189" width="41.140625" style="15" customWidth="1"/>
    <col min="8190" max="8190" width="14.28515625" style="15" customWidth="1"/>
    <col min="8191" max="8192" width="16.5703125" style="15" customWidth="1"/>
    <col min="8193" max="8443" width="8.85546875" style="15"/>
    <col min="8444" max="8444" width="6.85546875" style="15" customWidth="1"/>
    <col min="8445" max="8445" width="41.140625" style="15" customWidth="1"/>
    <col min="8446" max="8446" width="14.28515625" style="15" customWidth="1"/>
    <col min="8447" max="8448" width="16.5703125" style="15" customWidth="1"/>
    <col min="8449" max="8699" width="8.85546875" style="15"/>
    <col min="8700" max="8700" width="6.85546875" style="15" customWidth="1"/>
    <col min="8701" max="8701" width="41.140625" style="15" customWidth="1"/>
    <col min="8702" max="8702" width="14.28515625" style="15" customWidth="1"/>
    <col min="8703" max="8704" width="16.5703125" style="15" customWidth="1"/>
    <col min="8705" max="8955" width="8.85546875" style="15"/>
    <col min="8956" max="8956" width="6.85546875" style="15" customWidth="1"/>
    <col min="8957" max="8957" width="41.140625" style="15" customWidth="1"/>
    <col min="8958" max="8958" width="14.28515625" style="15" customWidth="1"/>
    <col min="8959" max="8960" width="16.5703125" style="15" customWidth="1"/>
    <col min="8961" max="9211" width="8.85546875" style="15"/>
    <col min="9212" max="9212" width="6.85546875" style="15" customWidth="1"/>
    <col min="9213" max="9213" width="41.140625" style="15" customWidth="1"/>
    <col min="9214" max="9214" width="14.28515625" style="15" customWidth="1"/>
    <col min="9215" max="9216" width="16.5703125" style="15" customWidth="1"/>
    <col min="9217" max="9467" width="8.85546875" style="15"/>
    <col min="9468" max="9468" width="6.85546875" style="15" customWidth="1"/>
    <col min="9469" max="9469" width="41.140625" style="15" customWidth="1"/>
    <col min="9470" max="9470" width="14.28515625" style="15" customWidth="1"/>
    <col min="9471" max="9472" width="16.5703125" style="15" customWidth="1"/>
    <col min="9473" max="9723" width="8.85546875" style="15"/>
    <col min="9724" max="9724" width="6.85546875" style="15" customWidth="1"/>
    <col min="9725" max="9725" width="41.140625" style="15" customWidth="1"/>
    <col min="9726" max="9726" width="14.28515625" style="15" customWidth="1"/>
    <col min="9727" max="9728" width="16.5703125" style="15" customWidth="1"/>
    <col min="9729" max="9979" width="8.85546875" style="15"/>
    <col min="9980" max="9980" width="6.85546875" style="15" customWidth="1"/>
    <col min="9981" max="9981" width="41.140625" style="15" customWidth="1"/>
    <col min="9982" max="9982" width="14.28515625" style="15" customWidth="1"/>
    <col min="9983" max="9984" width="16.5703125" style="15" customWidth="1"/>
    <col min="9985" max="10235" width="8.85546875" style="15"/>
    <col min="10236" max="10236" width="6.85546875" style="15" customWidth="1"/>
    <col min="10237" max="10237" width="41.140625" style="15" customWidth="1"/>
    <col min="10238" max="10238" width="14.28515625" style="15" customWidth="1"/>
    <col min="10239" max="10240" width="16.5703125" style="15" customWidth="1"/>
    <col min="10241" max="10491" width="8.85546875" style="15"/>
    <col min="10492" max="10492" width="6.85546875" style="15" customWidth="1"/>
    <col min="10493" max="10493" width="41.140625" style="15" customWidth="1"/>
    <col min="10494" max="10494" width="14.28515625" style="15" customWidth="1"/>
    <col min="10495" max="10496" width="16.5703125" style="15" customWidth="1"/>
    <col min="10497" max="10747" width="8.85546875" style="15"/>
    <col min="10748" max="10748" width="6.85546875" style="15" customWidth="1"/>
    <col min="10749" max="10749" width="41.140625" style="15" customWidth="1"/>
    <col min="10750" max="10750" width="14.28515625" style="15" customWidth="1"/>
    <col min="10751" max="10752" width="16.5703125" style="15" customWidth="1"/>
    <col min="10753" max="11003" width="8.85546875" style="15"/>
    <col min="11004" max="11004" width="6.85546875" style="15" customWidth="1"/>
    <col min="11005" max="11005" width="41.140625" style="15" customWidth="1"/>
    <col min="11006" max="11006" width="14.28515625" style="15" customWidth="1"/>
    <col min="11007" max="11008" width="16.5703125" style="15" customWidth="1"/>
    <col min="11009" max="11259" width="8.85546875" style="15"/>
    <col min="11260" max="11260" width="6.85546875" style="15" customWidth="1"/>
    <col min="11261" max="11261" width="41.140625" style="15" customWidth="1"/>
    <col min="11262" max="11262" width="14.28515625" style="15" customWidth="1"/>
    <col min="11263" max="11264" width="16.5703125" style="15" customWidth="1"/>
    <col min="11265" max="11515" width="8.85546875" style="15"/>
    <col min="11516" max="11516" width="6.85546875" style="15" customWidth="1"/>
    <col min="11517" max="11517" width="41.140625" style="15" customWidth="1"/>
    <col min="11518" max="11518" width="14.28515625" style="15" customWidth="1"/>
    <col min="11519" max="11520" width="16.5703125" style="15" customWidth="1"/>
    <col min="11521" max="11771" width="8.85546875" style="15"/>
    <col min="11772" max="11772" width="6.85546875" style="15" customWidth="1"/>
    <col min="11773" max="11773" width="41.140625" style="15" customWidth="1"/>
    <col min="11774" max="11774" width="14.28515625" style="15" customWidth="1"/>
    <col min="11775" max="11776" width="16.5703125" style="15" customWidth="1"/>
    <col min="11777" max="12027" width="8.85546875" style="15"/>
    <col min="12028" max="12028" width="6.85546875" style="15" customWidth="1"/>
    <col min="12029" max="12029" width="41.140625" style="15" customWidth="1"/>
    <col min="12030" max="12030" width="14.28515625" style="15" customWidth="1"/>
    <col min="12031" max="12032" width="16.5703125" style="15" customWidth="1"/>
    <col min="12033" max="12283" width="8.85546875" style="15"/>
    <col min="12284" max="12284" width="6.85546875" style="15" customWidth="1"/>
    <col min="12285" max="12285" width="41.140625" style="15" customWidth="1"/>
    <col min="12286" max="12286" width="14.28515625" style="15" customWidth="1"/>
    <col min="12287" max="12288" width="16.5703125" style="15" customWidth="1"/>
    <col min="12289" max="12539" width="8.85546875" style="15"/>
    <col min="12540" max="12540" width="6.85546875" style="15" customWidth="1"/>
    <col min="12541" max="12541" width="41.140625" style="15" customWidth="1"/>
    <col min="12542" max="12542" width="14.28515625" style="15" customWidth="1"/>
    <col min="12543" max="12544" width="16.5703125" style="15" customWidth="1"/>
    <col min="12545" max="12795" width="8.85546875" style="15"/>
    <col min="12796" max="12796" width="6.85546875" style="15" customWidth="1"/>
    <col min="12797" max="12797" width="41.140625" style="15" customWidth="1"/>
    <col min="12798" max="12798" width="14.28515625" style="15" customWidth="1"/>
    <col min="12799" max="12800" width="16.5703125" style="15" customWidth="1"/>
    <col min="12801" max="13051" width="8.85546875" style="15"/>
    <col min="13052" max="13052" width="6.85546875" style="15" customWidth="1"/>
    <col min="13053" max="13053" width="41.140625" style="15" customWidth="1"/>
    <col min="13054" max="13054" width="14.28515625" style="15" customWidth="1"/>
    <col min="13055" max="13056" width="16.5703125" style="15" customWidth="1"/>
    <col min="13057" max="13307" width="8.85546875" style="15"/>
    <col min="13308" max="13308" width="6.85546875" style="15" customWidth="1"/>
    <col min="13309" max="13309" width="41.140625" style="15" customWidth="1"/>
    <col min="13310" max="13310" width="14.28515625" style="15" customWidth="1"/>
    <col min="13311" max="13312" width="16.5703125" style="15" customWidth="1"/>
    <col min="13313" max="13563" width="8.85546875" style="15"/>
    <col min="13564" max="13564" width="6.85546875" style="15" customWidth="1"/>
    <col min="13565" max="13565" width="41.140625" style="15" customWidth="1"/>
    <col min="13566" max="13566" width="14.28515625" style="15" customWidth="1"/>
    <col min="13567" max="13568" width="16.5703125" style="15" customWidth="1"/>
    <col min="13569" max="13819" width="8.85546875" style="15"/>
    <col min="13820" max="13820" width="6.85546875" style="15" customWidth="1"/>
    <col min="13821" max="13821" width="41.140625" style="15" customWidth="1"/>
    <col min="13822" max="13822" width="14.28515625" style="15" customWidth="1"/>
    <col min="13823" max="13824" width="16.5703125" style="15" customWidth="1"/>
    <col min="13825" max="14075" width="8.85546875" style="15"/>
    <col min="14076" max="14076" width="6.85546875" style="15" customWidth="1"/>
    <col min="14077" max="14077" width="41.140625" style="15" customWidth="1"/>
    <col min="14078" max="14078" width="14.28515625" style="15" customWidth="1"/>
    <col min="14079" max="14080" width="16.5703125" style="15" customWidth="1"/>
    <col min="14081" max="14331" width="8.85546875" style="15"/>
    <col min="14332" max="14332" width="6.85546875" style="15" customWidth="1"/>
    <col min="14333" max="14333" width="41.140625" style="15" customWidth="1"/>
    <col min="14334" max="14334" width="14.28515625" style="15" customWidth="1"/>
    <col min="14335" max="14336" width="16.5703125" style="15" customWidth="1"/>
    <col min="14337" max="14587" width="8.85546875" style="15"/>
    <col min="14588" max="14588" width="6.85546875" style="15" customWidth="1"/>
    <col min="14589" max="14589" width="41.140625" style="15" customWidth="1"/>
    <col min="14590" max="14590" width="14.28515625" style="15" customWidth="1"/>
    <col min="14591" max="14592" width="16.5703125" style="15" customWidth="1"/>
    <col min="14593" max="14843" width="8.85546875" style="15"/>
    <col min="14844" max="14844" width="6.85546875" style="15" customWidth="1"/>
    <col min="14845" max="14845" width="41.140625" style="15" customWidth="1"/>
    <col min="14846" max="14846" width="14.28515625" style="15" customWidth="1"/>
    <col min="14847" max="14848" width="16.5703125" style="15" customWidth="1"/>
    <col min="14849" max="15099" width="8.85546875" style="15"/>
    <col min="15100" max="15100" width="6.85546875" style="15" customWidth="1"/>
    <col min="15101" max="15101" width="41.140625" style="15" customWidth="1"/>
    <col min="15102" max="15102" width="14.28515625" style="15" customWidth="1"/>
    <col min="15103" max="15104" width="16.5703125" style="15" customWidth="1"/>
    <col min="15105" max="15355" width="8.85546875" style="15"/>
    <col min="15356" max="15356" width="6.85546875" style="15" customWidth="1"/>
    <col min="15357" max="15357" width="41.140625" style="15" customWidth="1"/>
    <col min="15358" max="15358" width="14.28515625" style="15" customWidth="1"/>
    <col min="15359" max="15360" width="16.5703125" style="15" customWidth="1"/>
    <col min="15361" max="15611" width="8.85546875" style="15"/>
    <col min="15612" max="15612" width="6.85546875" style="15" customWidth="1"/>
    <col min="15613" max="15613" width="41.140625" style="15" customWidth="1"/>
    <col min="15614" max="15614" width="14.28515625" style="15" customWidth="1"/>
    <col min="15615" max="15616" width="16.5703125" style="15" customWidth="1"/>
    <col min="15617" max="15867" width="8.85546875" style="15"/>
    <col min="15868" max="15868" width="6.85546875" style="15" customWidth="1"/>
    <col min="15869" max="15869" width="41.140625" style="15" customWidth="1"/>
    <col min="15870" max="15870" width="14.28515625" style="15" customWidth="1"/>
    <col min="15871" max="15872" width="16.5703125" style="15" customWidth="1"/>
    <col min="15873" max="16123" width="8.85546875" style="15"/>
    <col min="16124" max="16124" width="6.85546875" style="15" customWidth="1"/>
    <col min="16125" max="16125" width="41.140625" style="15" customWidth="1"/>
    <col min="16126" max="16126" width="14.28515625" style="15" customWidth="1"/>
    <col min="16127" max="16128" width="16.5703125" style="15" customWidth="1"/>
    <col min="16129" max="16378" width="8.85546875" style="15"/>
    <col min="16379" max="16384" width="8.85546875" style="15" customWidth="1"/>
  </cols>
  <sheetData>
    <row r="1" spans="1:13" ht="18.75" customHeight="1" x14ac:dyDescent="0.25">
      <c r="A1" s="95" t="s">
        <v>15</v>
      </c>
      <c r="B1" s="95"/>
      <c r="C1" s="95"/>
      <c r="D1" s="14"/>
      <c r="E1" s="14"/>
      <c r="F1" s="14"/>
    </row>
    <row r="2" spans="1:13" ht="18" customHeight="1" x14ac:dyDescent="0.25">
      <c r="A2" s="96" t="s">
        <v>16</v>
      </c>
      <c r="B2" s="96" t="s">
        <v>14</v>
      </c>
      <c r="C2" s="96" t="s">
        <v>6</v>
      </c>
      <c r="D2" s="99" t="s">
        <v>14</v>
      </c>
      <c r="E2" s="100"/>
      <c r="F2" s="100"/>
      <c r="G2" s="100"/>
      <c r="H2" s="100"/>
      <c r="I2" s="100"/>
      <c r="J2" s="100"/>
      <c r="K2" s="100"/>
      <c r="L2" s="100"/>
      <c r="M2" s="41"/>
    </row>
    <row r="3" spans="1:13" ht="46.5" customHeight="1" x14ac:dyDescent="0.25">
      <c r="A3" s="97"/>
      <c r="B3" s="97"/>
      <c r="C3" s="97"/>
      <c r="D3" s="104" t="s">
        <v>52</v>
      </c>
      <c r="E3" s="105"/>
      <c r="F3" s="106"/>
      <c r="G3" s="104" t="s">
        <v>53</v>
      </c>
      <c r="H3" s="105"/>
      <c r="I3" s="106"/>
      <c r="J3" s="105" t="s">
        <v>54</v>
      </c>
      <c r="K3" s="105"/>
      <c r="L3" s="105"/>
      <c r="M3" s="41"/>
    </row>
    <row r="4" spans="1:13" x14ac:dyDescent="0.25">
      <c r="A4" s="97"/>
      <c r="B4" s="97"/>
      <c r="C4" s="97"/>
      <c r="D4" s="107" t="s">
        <v>59</v>
      </c>
      <c r="E4" s="108"/>
      <c r="F4" s="108"/>
      <c r="G4" s="108"/>
      <c r="H4" s="108"/>
      <c r="I4" s="108"/>
      <c r="J4" s="108"/>
      <c r="K4" s="108"/>
      <c r="L4" s="108"/>
      <c r="M4" s="41"/>
    </row>
    <row r="5" spans="1:13" x14ac:dyDescent="0.25">
      <c r="A5" s="97"/>
      <c r="B5" s="97"/>
      <c r="C5" s="97"/>
      <c r="D5" s="101" t="s">
        <v>63</v>
      </c>
      <c r="E5" s="102"/>
      <c r="F5" s="103"/>
      <c r="G5" s="101" t="s">
        <v>63</v>
      </c>
      <c r="H5" s="102"/>
      <c r="I5" s="103"/>
      <c r="J5" s="101" t="s">
        <v>63</v>
      </c>
      <c r="K5" s="102"/>
      <c r="L5" s="103"/>
      <c r="M5" s="41"/>
    </row>
    <row r="6" spans="1:13" ht="21.75" customHeight="1" x14ac:dyDescent="0.25">
      <c r="A6" s="98"/>
      <c r="B6" s="98"/>
      <c r="C6" s="98"/>
      <c r="D6" s="39" t="s">
        <v>18</v>
      </c>
      <c r="E6" s="39" t="s">
        <v>19</v>
      </c>
      <c r="F6" s="39" t="s">
        <v>17</v>
      </c>
      <c r="G6" s="39" t="s">
        <v>18</v>
      </c>
      <c r="H6" s="39" t="s">
        <v>19</v>
      </c>
      <c r="I6" s="39" t="s">
        <v>17</v>
      </c>
      <c r="J6" s="39" t="s">
        <v>18</v>
      </c>
      <c r="K6" s="39" t="s">
        <v>19</v>
      </c>
      <c r="L6" s="39" t="s">
        <v>17</v>
      </c>
    </row>
    <row r="7" spans="1:13" x14ac:dyDescent="0.25">
      <c r="A7" s="16">
        <v>1</v>
      </c>
      <c r="B7" s="16">
        <f>A7+1</f>
        <v>2</v>
      </c>
      <c r="C7" s="16">
        <f t="shared" ref="C7:L7" si="0">B7+1</f>
        <v>3</v>
      </c>
      <c r="D7" s="16">
        <f t="shared" si="0"/>
        <v>4</v>
      </c>
      <c r="E7" s="16">
        <f t="shared" si="0"/>
        <v>5</v>
      </c>
      <c r="F7" s="16">
        <f t="shared" si="0"/>
        <v>6</v>
      </c>
      <c r="G7" s="16">
        <f t="shared" si="0"/>
        <v>7</v>
      </c>
      <c r="H7" s="16">
        <f t="shared" si="0"/>
        <v>8</v>
      </c>
      <c r="I7" s="16">
        <f t="shared" si="0"/>
        <v>9</v>
      </c>
      <c r="J7" s="16">
        <f t="shared" si="0"/>
        <v>10</v>
      </c>
      <c r="K7" s="16">
        <f t="shared" si="0"/>
        <v>11</v>
      </c>
      <c r="L7" s="16">
        <f t="shared" si="0"/>
        <v>12</v>
      </c>
    </row>
    <row r="8" spans="1:13" x14ac:dyDescent="0.25">
      <c r="A8" s="17" t="s">
        <v>1</v>
      </c>
      <c r="B8" s="18" t="s">
        <v>20</v>
      </c>
      <c r="C8" s="17" t="s">
        <v>4</v>
      </c>
      <c r="D8" s="75">
        <f t="shared" ref="D8:E8" si="1">D9+D12</f>
        <v>4734.2130000000006</v>
      </c>
      <c r="E8" s="76">
        <f t="shared" si="1"/>
        <v>4734.2130000000006</v>
      </c>
      <c r="F8" s="77">
        <f>D8+E8</f>
        <v>9468.4260000000013</v>
      </c>
      <c r="G8" s="75">
        <f t="shared" ref="G8:H8" si="2">G9+G12</f>
        <v>3483.9555</v>
      </c>
      <c r="H8" s="76">
        <f t="shared" si="2"/>
        <v>3483.9555</v>
      </c>
      <c r="I8" s="78">
        <f>G8+H8</f>
        <v>6967.9110000000001</v>
      </c>
      <c r="J8" s="75">
        <f t="shared" ref="J8:K8" si="3">J9+J12</f>
        <v>10935.519344641336</v>
      </c>
      <c r="K8" s="76">
        <f t="shared" si="3"/>
        <v>10935.519344641336</v>
      </c>
      <c r="L8" s="77">
        <f>J8+K8</f>
        <v>21871.038689282672</v>
      </c>
    </row>
    <row r="9" spans="1:13" x14ac:dyDescent="0.25">
      <c r="A9" s="19" t="s">
        <v>21</v>
      </c>
      <c r="B9" s="20" t="s">
        <v>22</v>
      </c>
      <c r="C9" s="21" t="s">
        <v>4</v>
      </c>
      <c r="D9" s="79">
        <f t="shared" ref="D9:E9" si="4">D10+D11</f>
        <v>4734.2130000000006</v>
      </c>
      <c r="E9" s="80">
        <f t="shared" si="4"/>
        <v>4734.2130000000006</v>
      </c>
      <c r="F9" s="81">
        <f>D9+E9</f>
        <v>9468.4260000000013</v>
      </c>
      <c r="G9" s="79">
        <f t="shared" ref="G9:H9" si="5">G10+G11</f>
        <v>3483.9555</v>
      </c>
      <c r="H9" s="80">
        <f t="shared" si="5"/>
        <v>3483.9555</v>
      </c>
      <c r="I9" s="82">
        <f>G9+H9</f>
        <v>6967.9110000000001</v>
      </c>
      <c r="J9" s="79">
        <f t="shared" ref="J9:K9" si="6">J10+J11</f>
        <v>10935.519344641336</v>
      </c>
      <c r="K9" s="80">
        <f t="shared" si="6"/>
        <v>10935.519344641336</v>
      </c>
      <c r="L9" s="81">
        <f>J9+K9</f>
        <v>21871.038689282672</v>
      </c>
    </row>
    <row r="10" spans="1:13" x14ac:dyDescent="0.25">
      <c r="A10" s="22"/>
      <c r="B10" s="23" t="s">
        <v>23</v>
      </c>
      <c r="C10" s="24" t="s">
        <v>4</v>
      </c>
      <c r="D10" s="66">
        <f>[1]Айон!$M$13/2</f>
        <v>4734.2130000000006</v>
      </c>
      <c r="E10" s="66">
        <f>D10</f>
        <v>4734.2130000000006</v>
      </c>
      <c r="F10" s="55">
        <f t="shared" ref="F10:F32" si="7">D10+E10</f>
        <v>9468.4260000000013</v>
      </c>
      <c r="G10" s="66">
        <f>[1]Биллингс!$M$13/2</f>
        <v>3483.9555</v>
      </c>
      <c r="H10" s="67">
        <f>G10</f>
        <v>3483.9555</v>
      </c>
      <c r="I10" s="62">
        <f t="shared" ref="I10:I32" si="8">G10+H10</f>
        <v>6967.9110000000001</v>
      </c>
      <c r="J10" s="66">
        <f>[1]Рыткучи!$M$13/2</f>
        <v>10935.519344641336</v>
      </c>
      <c r="K10" s="67">
        <f>J10</f>
        <v>10935.519344641336</v>
      </c>
      <c r="L10" s="55">
        <f t="shared" ref="L10:L32" si="9">J10+K10</f>
        <v>21871.038689282672</v>
      </c>
    </row>
    <row r="11" spans="1:13" x14ac:dyDescent="0.25">
      <c r="A11" s="22"/>
      <c r="B11" s="23" t="s">
        <v>24</v>
      </c>
      <c r="C11" s="24" t="s">
        <v>4</v>
      </c>
      <c r="D11" s="53"/>
      <c r="E11" s="56"/>
      <c r="F11" s="55"/>
      <c r="G11" s="53"/>
      <c r="H11" s="56"/>
      <c r="I11" s="62"/>
      <c r="J11" s="53"/>
      <c r="K11" s="56"/>
      <c r="L11" s="55"/>
    </row>
    <row r="12" spans="1:13" x14ac:dyDescent="0.25">
      <c r="A12" s="19" t="s">
        <v>25</v>
      </c>
      <c r="B12" s="20" t="s">
        <v>26</v>
      </c>
      <c r="C12" s="21" t="s">
        <v>4</v>
      </c>
      <c r="D12" s="53"/>
      <c r="E12" s="56"/>
      <c r="F12" s="55"/>
      <c r="G12" s="53"/>
      <c r="H12" s="56"/>
      <c r="I12" s="62"/>
      <c r="J12" s="53"/>
      <c r="K12" s="56"/>
      <c r="L12" s="55"/>
    </row>
    <row r="13" spans="1:13" x14ac:dyDescent="0.25">
      <c r="A13" s="19" t="s">
        <v>2</v>
      </c>
      <c r="B13" s="20" t="s">
        <v>27</v>
      </c>
      <c r="C13" s="21" t="s">
        <v>4</v>
      </c>
      <c r="D13" s="53"/>
      <c r="E13" s="56"/>
      <c r="F13" s="55"/>
      <c r="G13" s="53"/>
      <c r="H13" s="56"/>
      <c r="I13" s="62"/>
      <c r="J13" s="53"/>
      <c r="K13" s="56"/>
      <c r="L13" s="55"/>
    </row>
    <row r="14" spans="1:13" ht="29.25" x14ac:dyDescent="0.25">
      <c r="A14" s="25" t="s">
        <v>0</v>
      </c>
      <c r="B14" s="26" t="s">
        <v>28</v>
      </c>
      <c r="C14" s="27" t="s">
        <v>4</v>
      </c>
      <c r="D14" s="59">
        <f t="shared" ref="D14:E14" si="10">D15+D16+D17</f>
        <v>4534.3810000000003</v>
      </c>
      <c r="E14" s="60">
        <f t="shared" si="10"/>
        <v>4534.3810000000003</v>
      </c>
      <c r="F14" s="49">
        <f t="shared" si="7"/>
        <v>9068.7620000000006</v>
      </c>
      <c r="G14" s="59">
        <f t="shared" ref="G14:H14" si="11">G15+G16+G17</f>
        <v>3310.5819999999999</v>
      </c>
      <c r="H14" s="60">
        <f t="shared" si="11"/>
        <v>3310.5819999999999</v>
      </c>
      <c r="I14" s="83">
        <f t="shared" si="8"/>
        <v>6621.1639999999998</v>
      </c>
      <c r="J14" s="59">
        <f>J15+J16+J17</f>
        <v>10599.897499999999</v>
      </c>
      <c r="K14" s="60">
        <f t="shared" ref="K14" si="12">K15+K16+K17</f>
        <v>10599.897499999999</v>
      </c>
      <c r="L14" s="84">
        <f t="shared" si="9"/>
        <v>21199.794999999998</v>
      </c>
    </row>
    <row r="15" spans="1:13" x14ac:dyDescent="0.25">
      <c r="A15" s="19" t="s">
        <v>29</v>
      </c>
      <c r="B15" s="28" t="s">
        <v>30</v>
      </c>
      <c r="C15" s="21" t="s">
        <v>4</v>
      </c>
      <c r="D15" s="66">
        <f>3700.2/2</f>
        <v>1850.1</v>
      </c>
      <c r="E15" s="67">
        <f>D15</f>
        <v>1850.1</v>
      </c>
      <c r="F15" s="85">
        <f t="shared" si="7"/>
        <v>3700.2</v>
      </c>
      <c r="G15" s="66">
        <f>4626.3/2</f>
        <v>2313.15</v>
      </c>
      <c r="H15" s="67">
        <f>G15</f>
        <v>2313.15</v>
      </c>
      <c r="I15" s="86">
        <f t="shared" si="8"/>
        <v>4626.3</v>
      </c>
      <c r="J15" s="66">
        <f>10167.8/2</f>
        <v>5083.8999999999996</v>
      </c>
      <c r="K15" s="67">
        <f>J15</f>
        <v>5083.8999999999996</v>
      </c>
      <c r="L15" s="85">
        <f t="shared" si="9"/>
        <v>10167.799999999999</v>
      </c>
    </row>
    <row r="16" spans="1:13" x14ac:dyDescent="0.25">
      <c r="A16" s="19" t="s">
        <v>31</v>
      </c>
      <c r="B16" s="28" t="s">
        <v>32</v>
      </c>
      <c r="C16" s="21" t="s">
        <v>4</v>
      </c>
      <c r="D16" s="66"/>
      <c r="E16" s="67"/>
      <c r="F16" s="85">
        <f t="shared" si="7"/>
        <v>0</v>
      </c>
      <c r="G16" s="66"/>
      <c r="H16" s="67"/>
      <c r="I16" s="86">
        <f t="shared" si="8"/>
        <v>0</v>
      </c>
      <c r="J16" s="66"/>
      <c r="K16" s="67"/>
      <c r="L16" s="85">
        <f t="shared" si="9"/>
        <v>0</v>
      </c>
    </row>
    <row r="17" spans="1:14" x14ac:dyDescent="0.25">
      <c r="A17" s="19" t="s">
        <v>33</v>
      </c>
      <c r="B17" s="28" t="s">
        <v>34</v>
      </c>
      <c r="C17" s="21" t="s">
        <v>4</v>
      </c>
      <c r="D17" s="66">
        <f>([1]Айон!$M$22-F15)/2</f>
        <v>2684.2810000000004</v>
      </c>
      <c r="E17" s="67">
        <f>D17</f>
        <v>2684.2810000000004</v>
      </c>
      <c r="F17" s="85">
        <f t="shared" si="7"/>
        <v>5368.5620000000008</v>
      </c>
      <c r="G17" s="66">
        <f>([1]Биллингс!$M$22-I15)/2</f>
        <v>997.43199999999979</v>
      </c>
      <c r="H17" s="67">
        <f>G17</f>
        <v>997.43199999999979</v>
      </c>
      <c r="I17" s="86">
        <f t="shared" si="8"/>
        <v>1994.8639999999996</v>
      </c>
      <c r="J17" s="66">
        <f>([1]Рыткучи!$M$22-L15)/2</f>
        <v>5515.9974999999995</v>
      </c>
      <c r="K17" s="67">
        <f>J17</f>
        <v>5515.9974999999995</v>
      </c>
      <c r="L17" s="85">
        <f t="shared" si="9"/>
        <v>11031.994999999999</v>
      </c>
    </row>
    <row r="18" spans="1:14" x14ac:dyDescent="0.25">
      <c r="A18" s="29" t="s">
        <v>3</v>
      </c>
      <c r="B18" s="30" t="s">
        <v>35</v>
      </c>
      <c r="C18" s="21" t="s">
        <v>4</v>
      </c>
      <c r="D18" s="47">
        <f>D8-D14</f>
        <v>199.83200000000033</v>
      </c>
      <c r="E18" s="48">
        <f t="shared" ref="E18" si="13">E8-E14</f>
        <v>199.83200000000033</v>
      </c>
      <c r="F18" s="49">
        <f t="shared" si="7"/>
        <v>399.66400000000067</v>
      </c>
      <c r="G18" s="47">
        <f>G8-G14</f>
        <v>173.37350000000015</v>
      </c>
      <c r="H18" s="48">
        <f t="shared" ref="H18" si="14">H8-H14</f>
        <v>173.37350000000015</v>
      </c>
      <c r="I18" s="83">
        <f t="shared" si="8"/>
        <v>346.7470000000003</v>
      </c>
      <c r="J18" s="47">
        <f>J8-J14</f>
        <v>335.62184464133679</v>
      </c>
      <c r="K18" s="48">
        <f t="shared" ref="K18" si="15">K8-K14</f>
        <v>335.62184464133679</v>
      </c>
      <c r="L18" s="49">
        <f t="shared" si="9"/>
        <v>671.24368928267359</v>
      </c>
    </row>
    <row r="19" spans="1:14" x14ac:dyDescent="0.25">
      <c r="A19" s="29"/>
      <c r="B19" s="28" t="s">
        <v>36</v>
      </c>
      <c r="C19" s="21"/>
      <c r="D19" s="50">
        <f>D20+D27+D30</f>
        <v>199.83199999999999</v>
      </c>
      <c r="E19" s="51">
        <f t="shared" ref="E19" si="16">E20+E27+E30</f>
        <v>199.83199999999999</v>
      </c>
      <c r="F19" s="52">
        <f t="shared" si="7"/>
        <v>399.66399999999999</v>
      </c>
      <c r="G19" s="50">
        <f>G20+G27+G30</f>
        <v>173.37349999999998</v>
      </c>
      <c r="H19" s="51">
        <f t="shared" ref="H19" si="17">H20+H27+H30</f>
        <v>173.37349999999998</v>
      </c>
      <c r="I19" s="87">
        <f t="shared" si="8"/>
        <v>346.74699999999996</v>
      </c>
      <c r="J19" s="50">
        <f>J20+J27+J30</f>
        <v>335.62184464133639</v>
      </c>
      <c r="K19" s="51">
        <f t="shared" ref="K19" si="18">K20+K27+K30</f>
        <v>335.62184464133639</v>
      </c>
      <c r="L19" s="88">
        <f t="shared" si="9"/>
        <v>671.24368928267279</v>
      </c>
    </row>
    <row r="20" spans="1:14" x14ac:dyDescent="0.25">
      <c r="A20" s="29" t="s">
        <v>37</v>
      </c>
      <c r="B20" s="30" t="s">
        <v>38</v>
      </c>
      <c r="C20" s="21" t="s">
        <v>4</v>
      </c>
      <c r="D20" s="47">
        <f t="shared" ref="D20:E20" si="19">D21+D24</f>
        <v>139.2825</v>
      </c>
      <c r="E20" s="48">
        <f t="shared" si="19"/>
        <v>139.2825</v>
      </c>
      <c r="F20" s="49">
        <f t="shared" si="7"/>
        <v>278.565</v>
      </c>
      <c r="G20" s="47">
        <f t="shared" ref="G20:H20" si="20">G21+G24</f>
        <v>149.261</v>
      </c>
      <c r="H20" s="48">
        <f t="shared" si="20"/>
        <v>149.261</v>
      </c>
      <c r="I20" s="83">
        <f t="shared" si="8"/>
        <v>298.52199999999999</v>
      </c>
      <c r="J20" s="47">
        <f t="shared" ref="J20:K20" si="21">J21+J24</f>
        <v>262.77293240592917</v>
      </c>
      <c r="K20" s="48">
        <f t="shared" si="21"/>
        <v>262.77293240592917</v>
      </c>
      <c r="L20" s="84">
        <f t="shared" si="9"/>
        <v>525.54586481185834</v>
      </c>
    </row>
    <row r="21" spans="1:14" x14ac:dyDescent="0.25">
      <c r="A21" s="31"/>
      <c r="B21" s="32" t="s">
        <v>39</v>
      </c>
      <c r="C21" s="21" t="s">
        <v>4</v>
      </c>
      <c r="D21" s="53"/>
      <c r="E21" s="54"/>
      <c r="F21" s="55"/>
      <c r="G21" s="53"/>
      <c r="H21" s="54"/>
      <c r="I21" s="86"/>
      <c r="J21" s="53"/>
      <c r="K21" s="54"/>
      <c r="L21" s="85"/>
      <c r="N21" s="42"/>
    </row>
    <row r="22" spans="1:14" x14ac:dyDescent="0.25">
      <c r="A22" s="31"/>
      <c r="B22" s="33" t="s">
        <v>40</v>
      </c>
      <c r="C22" s="21" t="s">
        <v>4</v>
      </c>
      <c r="D22" s="53"/>
      <c r="E22" s="56"/>
      <c r="F22" s="55"/>
      <c r="G22" s="53"/>
      <c r="H22" s="56"/>
      <c r="I22" s="86"/>
      <c r="J22" s="53"/>
      <c r="K22" s="56"/>
      <c r="L22" s="85"/>
    </row>
    <row r="23" spans="1:14" x14ac:dyDescent="0.25">
      <c r="A23" s="31"/>
      <c r="B23" s="33" t="s">
        <v>41</v>
      </c>
      <c r="C23" s="21" t="s">
        <v>4</v>
      </c>
      <c r="D23" s="53"/>
      <c r="E23" s="56"/>
      <c r="F23" s="55"/>
      <c r="G23" s="53"/>
      <c r="H23" s="56"/>
      <c r="I23" s="86"/>
      <c r="J23" s="53"/>
      <c r="K23" s="56"/>
      <c r="L23" s="85"/>
    </row>
    <row r="24" spans="1:14" x14ac:dyDescent="0.25">
      <c r="A24" s="31"/>
      <c r="B24" s="32" t="s">
        <v>42</v>
      </c>
      <c r="C24" s="21" t="s">
        <v>4</v>
      </c>
      <c r="D24" s="53">
        <f t="shared" ref="D24:E24" si="22">D25+D26</f>
        <v>139.2825</v>
      </c>
      <c r="E24" s="54">
        <f t="shared" si="22"/>
        <v>139.2825</v>
      </c>
      <c r="F24" s="55">
        <f t="shared" si="7"/>
        <v>278.565</v>
      </c>
      <c r="G24" s="53">
        <f t="shared" ref="G24:H24" si="23">G25+G26</f>
        <v>149.261</v>
      </c>
      <c r="H24" s="54">
        <f t="shared" si="23"/>
        <v>149.261</v>
      </c>
      <c r="I24" s="62">
        <f t="shared" si="8"/>
        <v>298.52199999999999</v>
      </c>
      <c r="J24" s="53">
        <f t="shared" ref="J24:K24" si="24">J25+J26</f>
        <v>262.77293240592917</v>
      </c>
      <c r="K24" s="54">
        <f t="shared" si="24"/>
        <v>262.77293240592917</v>
      </c>
      <c r="L24" s="55">
        <f t="shared" si="9"/>
        <v>525.54586481185834</v>
      </c>
    </row>
    <row r="25" spans="1:14" x14ac:dyDescent="0.25">
      <c r="A25" s="31"/>
      <c r="B25" s="33" t="s">
        <v>40</v>
      </c>
      <c r="C25" s="21" t="s">
        <v>4</v>
      </c>
      <c r="D25" s="57"/>
      <c r="E25" s="58"/>
      <c r="F25" s="55"/>
      <c r="G25" s="57"/>
      <c r="H25" s="58"/>
      <c r="I25" s="62"/>
      <c r="J25" s="57"/>
      <c r="K25" s="58"/>
      <c r="L25" s="55"/>
    </row>
    <row r="26" spans="1:14" x14ac:dyDescent="0.25">
      <c r="A26" s="31"/>
      <c r="B26" s="33" t="s">
        <v>41</v>
      </c>
      <c r="C26" s="21" t="s">
        <v>4</v>
      </c>
      <c r="D26" s="66">
        <f>[1]Айон!$M$27/2</f>
        <v>139.2825</v>
      </c>
      <c r="E26" s="67">
        <f>D26</f>
        <v>139.2825</v>
      </c>
      <c r="F26" s="55">
        <f t="shared" si="7"/>
        <v>278.565</v>
      </c>
      <c r="G26" s="66">
        <f>[1]Биллингс!$M$27/2</f>
        <v>149.261</v>
      </c>
      <c r="H26" s="67">
        <f>G26</f>
        <v>149.261</v>
      </c>
      <c r="I26" s="62">
        <f t="shared" si="8"/>
        <v>298.52199999999999</v>
      </c>
      <c r="J26" s="66">
        <f>[1]Рыткучи!$M$27/2</f>
        <v>262.77293240592917</v>
      </c>
      <c r="K26" s="67">
        <f>J26</f>
        <v>262.77293240592917</v>
      </c>
      <c r="L26" s="55">
        <f t="shared" si="9"/>
        <v>525.54586481185834</v>
      </c>
    </row>
    <row r="27" spans="1:14" x14ac:dyDescent="0.25">
      <c r="A27" s="29" t="s">
        <v>43</v>
      </c>
      <c r="B27" s="34" t="s">
        <v>44</v>
      </c>
      <c r="C27" s="21" t="s">
        <v>4</v>
      </c>
      <c r="D27" s="59">
        <f t="shared" ref="D27:E27" si="25">D28+D29</f>
        <v>58.222000000000001</v>
      </c>
      <c r="E27" s="60">
        <f t="shared" si="25"/>
        <v>58.222000000000001</v>
      </c>
      <c r="F27" s="49">
        <f t="shared" si="7"/>
        <v>116.444</v>
      </c>
      <c r="G27" s="59">
        <f t="shared" ref="G27:H27" si="26">G28+G29</f>
        <v>20.831</v>
      </c>
      <c r="H27" s="60">
        <f t="shared" si="26"/>
        <v>20.831</v>
      </c>
      <c r="I27" s="63">
        <f t="shared" si="8"/>
        <v>41.661999999999999</v>
      </c>
      <c r="J27" s="59">
        <f t="shared" ref="J27:K27" si="27">J28+J29</f>
        <v>68.857588425171201</v>
      </c>
      <c r="K27" s="60">
        <f t="shared" si="27"/>
        <v>68.857588425171201</v>
      </c>
      <c r="L27" s="49">
        <f t="shared" si="9"/>
        <v>137.7151768503424</v>
      </c>
      <c r="M27" s="44"/>
    </row>
    <row r="28" spans="1:14" x14ac:dyDescent="0.25">
      <c r="A28" s="31"/>
      <c r="B28" s="33" t="s">
        <v>40</v>
      </c>
      <c r="C28" s="21" t="s">
        <v>4</v>
      </c>
      <c r="D28" s="57"/>
      <c r="E28" s="58"/>
      <c r="F28" s="55"/>
      <c r="G28" s="57"/>
      <c r="H28" s="58"/>
      <c r="I28" s="62"/>
      <c r="J28" s="57"/>
      <c r="K28" s="58"/>
      <c r="L28" s="55"/>
    </row>
    <row r="29" spans="1:14" x14ac:dyDescent="0.25">
      <c r="A29" s="31"/>
      <c r="B29" s="35" t="s">
        <v>45</v>
      </c>
      <c r="C29" s="21" t="s">
        <v>4</v>
      </c>
      <c r="D29" s="66">
        <f>[1]Айон!$M$28/2</f>
        <v>58.222000000000001</v>
      </c>
      <c r="E29" s="67">
        <f>D29</f>
        <v>58.222000000000001</v>
      </c>
      <c r="F29" s="55">
        <f t="shared" si="7"/>
        <v>116.444</v>
      </c>
      <c r="G29" s="66">
        <f>[1]Биллингс!$M$28/2</f>
        <v>20.831</v>
      </c>
      <c r="H29" s="67">
        <f>G29</f>
        <v>20.831</v>
      </c>
      <c r="I29" s="62">
        <f t="shared" si="8"/>
        <v>41.661999999999999</v>
      </c>
      <c r="J29" s="66">
        <f>[1]Рыткучи!$M$28/2</f>
        <v>68.857588425171201</v>
      </c>
      <c r="K29" s="67">
        <f>J29</f>
        <v>68.857588425171201</v>
      </c>
      <c r="L29" s="55">
        <f t="shared" si="9"/>
        <v>137.7151768503424</v>
      </c>
    </row>
    <row r="30" spans="1:14" x14ac:dyDescent="0.25">
      <c r="A30" s="29" t="s">
        <v>46</v>
      </c>
      <c r="B30" s="34" t="s">
        <v>47</v>
      </c>
      <c r="C30" s="21" t="s">
        <v>4</v>
      </c>
      <c r="D30" s="59">
        <f t="shared" ref="D30:E30" si="28">D31+D32</f>
        <v>2.3275000000000001</v>
      </c>
      <c r="E30" s="60">
        <f t="shared" si="28"/>
        <v>2.3275000000000001</v>
      </c>
      <c r="F30" s="49">
        <f t="shared" si="7"/>
        <v>4.6550000000000002</v>
      </c>
      <c r="G30" s="59">
        <f t="shared" ref="G30:H30" si="29">G31+G32</f>
        <v>3.2814999999999999</v>
      </c>
      <c r="H30" s="60">
        <f t="shared" si="29"/>
        <v>3.2814999999999999</v>
      </c>
      <c r="I30" s="63">
        <f t="shared" si="8"/>
        <v>6.5629999999999997</v>
      </c>
      <c r="J30" s="59">
        <f t="shared" ref="J30:K30" si="30">J31+J32</f>
        <v>3.9913238102360071</v>
      </c>
      <c r="K30" s="60">
        <f t="shared" si="30"/>
        <v>3.9913238102360071</v>
      </c>
      <c r="L30" s="49">
        <f t="shared" si="9"/>
        <v>7.9826476204720143</v>
      </c>
    </row>
    <row r="31" spans="1:14" x14ac:dyDescent="0.25">
      <c r="A31" s="31"/>
      <c r="B31" s="33" t="s">
        <v>40</v>
      </c>
      <c r="C31" s="21" t="s">
        <v>4</v>
      </c>
      <c r="D31" s="57"/>
      <c r="E31" s="58"/>
      <c r="F31" s="55"/>
      <c r="G31" s="57"/>
      <c r="H31" s="58"/>
      <c r="I31" s="62"/>
      <c r="J31" s="57"/>
      <c r="K31" s="58"/>
      <c r="L31" s="55"/>
    </row>
    <row r="32" spans="1:14" x14ac:dyDescent="0.25">
      <c r="A32" s="36"/>
      <c r="B32" s="37" t="s">
        <v>48</v>
      </c>
      <c r="C32" s="38" t="s">
        <v>4</v>
      </c>
      <c r="D32" s="68">
        <f>[1]Айон!$M$29/2</f>
        <v>2.3275000000000001</v>
      </c>
      <c r="E32" s="69">
        <f>D32</f>
        <v>2.3275000000000001</v>
      </c>
      <c r="F32" s="61">
        <f t="shared" si="7"/>
        <v>4.6550000000000002</v>
      </c>
      <c r="G32" s="68">
        <f>[1]Биллингс!$M$29/2</f>
        <v>3.2814999999999999</v>
      </c>
      <c r="H32" s="69">
        <f>G32</f>
        <v>3.2814999999999999</v>
      </c>
      <c r="I32" s="64">
        <f t="shared" si="8"/>
        <v>6.5629999999999997</v>
      </c>
      <c r="J32" s="68">
        <f>[1]Рыткучи!$M$29/2</f>
        <v>3.9913238102360071</v>
      </c>
      <c r="K32" s="69">
        <f>J32</f>
        <v>3.9913238102360071</v>
      </c>
      <c r="L32" s="61">
        <f t="shared" si="9"/>
        <v>7.9826476204720143</v>
      </c>
    </row>
    <row r="34" spans="2:14" hidden="1" x14ac:dyDescent="0.25">
      <c r="D34" s="94" t="s">
        <v>61</v>
      </c>
      <c r="E34" s="94"/>
      <c r="F34" s="94"/>
      <c r="G34" s="44"/>
      <c r="H34" s="44"/>
      <c r="I34" s="44"/>
      <c r="J34" s="94" t="s">
        <v>62</v>
      </c>
      <c r="K34" s="94"/>
      <c r="L34" s="94"/>
    </row>
    <row r="35" spans="2:14" ht="29.25" hidden="1" x14ac:dyDescent="0.25">
      <c r="B35" s="26" t="s">
        <v>28</v>
      </c>
      <c r="D35" s="70">
        <v>4492.9901470000013</v>
      </c>
      <c r="E35" s="70">
        <v>4403.4074029999992</v>
      </c>
      <c r="F35" s="70">
        <v>8896.3975500000015</v>
      </c>
      <c r="G35" s="15" t="s">
        <v>17</v>
      </c>
      <c r="H35" s="15">
        <f>[2]Айон!$M$22</f>
        <v>8771.6389999999992</v>
      </c>
      <c r="I35" s="65" t="s">
        <v>60</v>
      </c>
      <c r="J35" s="72">
        <v>10856.414409000001</v>
      </c>
      <c r="K35" s="72">
        <v>8786.9465930099977</v>
      </c>
      <c r="L35" s="72">
        <v>19643.361002009999</v>
      </c>
    </row>
    <row r="36" spans="2:14" hidden="1" x14ac:dyDescent="0.25">
      <c r="B36" s="28" t="s">
        <v>30</v>
      </c>
      <c r="D36" s="70">
        <v>2127.8746000000001</v>
      </c>
      <c r="E36" s="70">
        <v>1897.3840709999999</v>
      </c>
      <c r="F36" s="70">
        <v>4025.258671</v>
      </c>
      <c r="G36" s="45">
        <f>F36/F35</f>
        <v>0.45245939700615101</v>
      </c>
      <c r="H36" s="71">
        <f>G36*H35</f>
        <v>3968.8104926956371</v>
      </c>
      <c r="I36" s="45">
        <f>D36/F36</f>
        <v>0.52863052387919451</v>
      </c>
      <c r="J36" s="72">
        <v>5409.2333399999998</v>
      </c>
      <c r="K36" s="72">
        <v>4766.5120280000001</v>
      </c>
      <c r="L36" s="74">
        <v>10175.745368</v>
      </c>
    </row>
    <row r="37" spans="2:14" hidden="1" x14ac:dyDescent="0.25">
      <c r="B37" s="28" t="s">
        <v>32</v>
      </c>
      <c r="D37" s="70">
        <v>2360.1754000000001</v>
      </c>
      <c r="E37" s="70">
        <v>2493.6478449999995</v>
      </c>
      <c r="F37" s="70">
        <v>4853.8232449999996</v>
      </c>
      <c r="G37" s="45">
        <f>F37/F35</f>
        <v>0.54559423831053944</v>
      </c>
      <c r="H37" s="71">
        <f>G37*H35</f>
        <v>4785.7556989400218</v>
      </c>
      <c r="I37" s="45">
        <f t="shared" ref="I37:I38" si="31">D37/F37</f>
        <v>0.48625079259555942</v>
      </c>
      <c r="J37" s="72">
        <v>5226.7666600000011</v>
      </c>
      <c r="K37" s="72">
        <v>3751.50468</v>
      </c>
      <c r="L37" s="74">
        <v>8978.2713400000011</v>
      </c>
    </row>
    <row r="38" spans="2:14" hidden="1" x14ac:dyDescent="0.25">
      <c r="B38" s="28" t="s">
        <v>34</v>
      </c>
      <c r="D38" s="70">
        <v>4.9401470000011614</v>
      </c>
      <c r="E38" s="70">
        <v>12.375486999999794</v>
      </c>
      <c r="F38" s="70">
        <v>17.315634000000955</v>
      </c>
      <c r="G38" s="45">
        <f>F38/F35</f>
        <v>1.9463646833094764E-3</v>
      </c>
      <c r="H38" s="71">
        <f>G38*H35</f>
        <v>17.072808364340052</v>
      </c>
      <c r="I38" s="45">
        <f t="shared" si="31"/>
        <v>0.28529980478918004</v>
      </c>
      <c r="J38" s="72">
        <v>220.41440899999998</v>
      </c>
      <c r="K38" s="72">
        <v>268.92988500999763</v>
      </c>
      <c r="L38" s="74">
        <v>489.34429400999761</v>
      </c>
    </row>
    <row r="39" spans="2:14" hidden="1" x14ac:dyDescent="0.25">
      <c r="B39" s="30" t="s">
        <v>35</v>
      </c>
      <c r="D39" s="70">
        <v>157.00985299999866</v>
      </c>
      <c r="E39" s="70">
        <v>296.59259700000075</v>
      </c>
      <c r="F39" s="70">
        <v>453.60244999999941</v>
      </c>
      <c r="G39" s="45"/>
      <c r="J39" s="72">
        <v>283.58559099999911</v>
      </c>
      <c r="K39" s="72">
        <v>450.05340700000306</v>
      </c>
      <c r="L39" s="72">
        <v>733.63899800000218</v>
      </c>
    </row>
    <row r="40" spans="2:14" hidden="1" x14ac:dyDescent="0.25">
      <c r="B40" s="28" t="s">
        <v>36</v>
      </c>
      <c r="D40" s="70">
        <v>157.00985300000002</v>
      </c>
      <c r="E40" s="70">
        <v>296.59259700000001</v>
      </c>
      <c r="F40" s="70">
        <v>453.60245000000003</v>
      </c>
      <c r="G40" s="44"/>
      <c r="H40" s="44"/>
      <c r="J40" s="72">
        <v>283.58559100000002</v>
      </c>
      <c r="K40" s="72">
        <v>450.05340699999999</v>
      </c>
      <c r="L40" s="72">
        <v>733.63899800000002</v>
      </c>
    </row>
    <row r="41" spans="2:14" hidden="1" x14ac:dyDescent="0.25">
      <c r="B41" s="30" t="s">
        <v>38</v>
      </c>
      <c r="D41" s="70">
        <v>101.00985300000001</v>
      </c>
      <c r="E41" s="70">
        <v>225.18359699999996</v>
      </c>
      <c r="F41" s="70">
        <v>326.19344999999998</v>
      </c>
      <c r="G41" s="44"/>
      <c r="H41" s="44"/>
      <c r="J41" s="72">
        <v>239.58559100000002</v>
      </c>
      <c r="K41" s="72">
        <v>345.18740700000001</v>
      </c>
      <c r="L41" s="72">
        <v>584.77299800000003</v>
      </c>
    </row>
    <row r="42" spans="2:14" hidden="1" x14ac:dyDescent="0.25">
      <c r="B42" s="32" t="s">
        <v>39</v>
      </c>
      <c r="D42" s="70">
        <v>0</v>
      </c>
      <c r="E42" s="70">
        <v>0</v>
      </c>
      <c r="F42" s="70">
        <v>0</v>
      </c>
      <c r="G42" s="44"/>
      <c r="H42" s="44"/>
      <c r="J42" s="72">
        <v>0</v>
      </c>
      <c r="K42" s="72">
        <v>0</v>
      </c>
      <c r="L42" s="72">
        <v>0</v>
      </c>
    </row>
    <row r="43" spans="2:14" hidden="1" x14ac:dyDescent="0.25">
      <c r="B43" s="33" t="s">
        <v>40</v>
      </c>
      <c r="D43" s="70"/>
      <c r="E43" s="70"/>
      <c r="F43" s="70">
        <v>0</v>
      </c>
      <c r="J43" s="72"/>
      <c r="K43" s="72"/>
      <c r="L43" s="72">
        <v>0</v>
      </c>
    </row>
    <row r="44" spans="2:14" hidden="1" x14ac:dyDescent="0.25">
      <c r="B44" s="33" t="s">
        <v>41</v>
      </c>
      <c r="D44" s="70"/>
      <c r="E44" s="70"/>
      <c r="F44" s="70">
        <v>0</v>
      </c>
      <c r="G44" s="73" t="s">
        <v>60</v>
      </c>
      <c r="J44" s="72"/>
      <c r="K44" s="72"/>
      <c r="L44" s="72">
        <v>0</v>
      </c>
      <c r="M44" s="73"/>
    </row>
    <row r="45" spans="2:14" hidden="1" x14ac:dyDescent="0.25">
      <c r="B45" s="32" t="s">
        <v>42</v>
      </c>
      <c r="D45" s="70">
        <v>101.00985300000001</v>
      </c>
      <c r="E45" s="70">
        <v>225.18359699999996</v>
      </c>
      <c r="F45" s="70">
        <v>326.19344999999998</v>
      </c>
      <c r="G45" s="71">
        <f>D45/F45</f>
        <v>0.3096624196469917</v>
      </c>
      <c r="H45" s="71">
        <f>[2]Айон!$M$27</f>
        <v>324.81299999999999</v>
      </c>
      <c r="J45" s="72">
        <v>239.58559100000002</v>
      </c>
      <c r="K45" s="72">
        <v>345.18740700000001</v>
      </c>
      <c r="L45" s="72">
        <v>584.77299800000003</v>
      </c>
      <c r="M45" s="71"/>
      <c r="N45" s="71"/>
    </row>
    <row r="46" spans="2:14" hidden="1" x14ac:dyDescent="0.25">
      <c r="B46" s="33" t="s">
        <v>40</v>
      </c>
      <c r="D46" s="70"/>
      <c r="E46" s="70"/>
      <c r="F46" s="70">
        <v>0</v>
      </c>
      <c r="G46" s="71"/>
      <c r="H46" s="71"/>
      <c r="J46" s="72"/>
      <c r="K46" s="72"/>
      <c r="L46" s="72">
        <v>0</v>
      </c>
      <c r="M46" s="71"/>
      <c r="N46" s="71"/>
    </row>
    <row r="47" spans="2:14" hidden="1" x14ac:dyDescent="0.25">
      <c r="B47" s="33" t="s">
        <v>41</v>
      </c>
      <c r="D47" s="70">
        <v>101.00985300000001</v>
      </c>
      <c r="E47" s="70">
        <v>225.18359699999996</v>
      </c>
      <c r="F47" s="70">
        <v>326.19344999999998</v>
      </c>
      <c r="G47" s="71"/>
      <c r="H47" s="71"/>
      <c r="J47" s="72">
        <v>239.58559100000002</v>
      </c>
      <c r="K47" s="72">
        <v>345.18740700000001</v>
      </c>
      <c r="L47" s="72">
        <v>584.77299800000003</v>
      </c>
      <c r="M47" s="71"/>
      <c r="N47" s="71"/>
    </row>
    <row r="48" spans="2:14" hidden="1" x14ac:dyDescent="0.25">
      <c r="B48" s="34" t="s">
        <v>44</v>
      </c>
      <c r="D48" s="70">
        <v>54.2</v>
      </c>
      <c r="E48" s="70">
        <v>68.450999999999993</v>
      </c>
      <c r="F48" s="70">
        <v>122.651</v>
      </c>
      <c r="G48" s="71">
        <f>D48/F48</f>
        <v>0.44190426494688184</v>
      </c>
      <c r="H48" s="71">
        <f>[2]Айон!$M$28</f>
        <v>129.077</v>
      </c>
      <c r="J48" s="72">
        <v>41</v>
      </c>
      <c r="K48" s="72">
        <v>93.542999999999992</v>
      </c>
      <c r="L48" s="72">
        <v>134.54300000000001</v>
      </c>
      <c r="M48" s="71"/>
      <c r="N48" s="71"/>
    </row>
    <row r="49" spans="2:14" hidden="1" x14ac:dyDescent="0.25">
      <c r="B49" s="33" t="s">
        <v>40</v>
      </c>
      <c r="D49" s="70"/>
      <c r="E49" s="70"/>
      <c r="F49" s="70">
        <v>0</v>
      </c>
      <c r="G49" s="71"/>
      <c r="H49" s="71"/>
      <c r="J49" s="72"/>
      <c r="K49" s="72"/>
      <c r="L49" s="72">
        <v>0</v>
      </c>
      <c r="M49" s="71"/>
      <c r="N49" s="71"/>
    </row>
    <row r="50" spans="2:14" hidden="1" x14ac:dyDescent="0.25">
      <c r="B50" s="35" t="s">
        <v>45</v>
      </c>
      <c r="D50" s="70">
        <v>54.2</v>
      </c>
      <c r="E50" s="70">
        <v>68.450999999999993</v>
      </c>
      <c r="F50" s="70">
        <v>122.651</v>
      </c>
      <c r="G50" s="71"/>
      <c r="H50" s="71"/>
      <c r="J50" s="72">
        <v>41</v>
      </c>
      <c r="K50" s="72">
        <v>93.542999999999992</v>
      </c>
      <c r="L50" s="72">
        <v>134.54300000000001</v>
      </c>
      <c r="M50" s="71"/>
      <c r="N50" s="71"/>
    </row>
    <row r="51" spans="2:14" hidden="1" x14ac:dyDescent="0.25">
      <c r="B51" s="34" t="s">
        <v>47</v>
      </c>
      <c r="D51" s="70">
        <v>1.8</v>
      </c>
      <c r="E51" s="70">
        <v>2.9579999999999997</v>
      </c>
      <c r="F51" s="70">
        <v>4.758</v>
      </c>
      <c r="G51" s="71">
        <f>D51/F51</f>
        <v>0.37831021437578816</v>
      </c>
      <c r="H51" s="71">
        <f>[2]Айон!$M$29</f>
        <v>5.1379999999999999</v>
      </c>
      <c r="J51" s="72">
        <v>3</v>
      </c>
      <c r="K51" s="72">
        <v>11.323</v>
      </c>
      <c r="L51" s="72">
        <v>14.323</v>
      </c>
      <c r="M51" s="71"/>
      <c r="N51" s="71"/>
    </row>
    <row r="52" spans="2:14" hidden="1" x14ac:dyDescent="0.25">
      <c r="B52" s="33" t="s">
        <v>40</v>
      </c>
      <c r="D52" s="70"/>
      <c r="E52" s="70"/>
      <c r="F52" s="70"/>
      <c r="G52" s="71"/>
      <c r="H52" s="71"/>
      <c r="J52" s="72"/>
      <c r="K52" s="72"/>
      <c r="L52" s="72">
        <v>0</v>
      </c>
    </row>
    <row r="53" spans="2:14" hidden="1" x14ac:dyDescent="0.25">
      <c r="B53" s="37" t="s">
        <v>48</v>
      </c>
      <c r="D53" s="70">
        <v>1.8</v>
      </c>
      <c r="E53" s="70">
        <v>2.9579999999999997</v>
      </c>
      <c r="F53" s="70">
        <v>4.758</v>
      </c>
      <c r="J53" s="72">
        <v>3</v>
      </c>
      <c r="K53" s="72">
        <v>11.323</v>
      </c>
      <c r="L53" s="72">
        <v>14.323</v>
      </c>
    </row>
  </sheetData>
  <mergeCells count="14">
    <mergeCell ref="J34:L34"/>
    <mergeCell ref="D34:F34"/>
    <mergeCell ref="A1:C1"/>
    <mergeCell ref="A2:A6"/>
    <mergeCell ref="B2:B6"/>
    <mergeCell ref="C2:C6"/>
    <mergeCell ref="D2:L2"/>
    <mergeCell ref="D5:F5"/>
    <mergeCell ref="G5:I5"/>
    <mergeCell ref="J5:L5"/>
    <mergeCell ref="D3:F3"/>
    <mergeCell ref="G3:I3"/>
    <mergeCell ref="J3:L3"/>
    <mergeCell ref="D4:L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4" fitToHeight="2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9"/>
  <sheetViews>
    <sheetView tabSelected="1" zoomScaleNormal="100" workbookViewId="0">
      <selection activeCell="B16" sqref="B16"/>
    </sheetView>
  </sheetViews>
  <sheetFormatPr defaultColWidth="9.140625" defaultRowHeight="15" x14ac:dyDescent="0.25"/>
  <cols>
    <col min="1" max="1" width="6.42578125" style="1" customWidth="1"/>
    <col min="2" max="2" width="35" style="1" customWidth="1"/>
    <col min="3" max="3" width="12" style="1" customWidth="1"/>
    <col min="4" max="6" width="24.42578125" style="1" customWidth="1"/>
    <col min="7" max="16384" width="9.140625" style="1"/>
  </cols>
  <sheetData>
    <row r="1" spans="1:6" ht="39.75" customHeight="1" x14ac:dyDescent="0.25">
      <c r="A1" s="115" t="s">
        <v>50</v>
      </c>
      <c r="B1" s="115"/>
      <c r="C1" s="115"/>
      <c r="D1" s="115"/>
      <c r="E1" s="115"/>
      <c r="F1" s="115"/>
    </row>
    <row r="2" spans="1:6" ht="18.75" customHeight="1" x14ac:dyDescent="0.25">
      <c r="A2" s="113" t="s">
        <v>51</v>
      </c>
      <c r="B2" s="109" t="s">
        <v>59</v>
      </c>
      <c r="C2" s="109"/>
      <c r="D2" s="109"/>
      <c r="E2" s="109"/>
      <c r="F2" s="109"/>
    </row>
    <row r="3" spans="1:6" ht="23.25" customHeight="1" x14ac:dyDescent="0.25">
      <c r="A3" s="114"/>
      <c r="B3" s="116" t="s">
        <v>5</v>
      </c>
      <c r="C3" s="117" t="s">
        <v>6</v>
      </c>
      <c r="D3" s="110" t="s">
        <v>7</v>
      </c>
      <c r="E3" s="111"/>
      <c r="F3" s="112"/>
    </row>
    <row r="4" spans="1:6" ht="18.75" customHeight="1" x14ac:dyDescent="0.25">
      <c r="A4" s="114"/>
      <c r="B4" s="116"/>
      <c r="C4" s="118"/>
      <c r="D4" s="43" t="s">
        <v>52</v>
      </c>
      <c r="E4" s="43" t="s">
        <v>53</v>
      </c>
      <c r="F4" s="43" t="s">
        <v>58</v>
      </c>
    </row>
    <row r="5" spans="1:6" ht="15.75" x14ac:dyDescent="0.25">
      <c r="A5" s="46">
        <v>1</v>
      </c>
      <c r="B5" s="46">
        <f>A5+1</f>
        <v>2</v>
      </c>
      <c r="C5" s="46">
        <f t="shared" ref="C5" si="0">B5+1</f>
        <v>3</v>
      </c>
      <c r="D5" s="46">
        <f>C5+1</f>
        <v>4</v>
      </c>
      <c r="E5" s="46">
        <f>D5+1</f>
        <v>5</v>
      </c>
      <c r="F5" s="46">
        <f>E5+1</f>
        <v>6</v>
      </c>
    </row>
    <row r="6" spans="1:6" ht="21.75" customHeight="1" x14ac:dyDescent="0.25">
      <c r="A6" s="2" t="s">
        <v>55</v>
      </c>
      <c r="B6" s="3" t="s">
        <v>56</v>
      </c>
      <c r="C6" s="40" t="s">
        <v>57</v>
      </c>
      <c r="D6" s="119">
        <f>[1]Айон!$M$103</f>
        <v>6073.9810395930008</v>
      </c>
      <c r="E6" s="120">
        <f>[1]Биллингс!$M$103</f>
        <v>17222.381798323906</v>
      </c>
      <c r="F6" s="120">
        <f>[1]Рыткучи!$M$103</f>
        <v>12392.339141806084</v>
      </c>
    </row>
    <row r="9" spans="1:6" ht="13.15" customHeight="1" x14ac:dyDescent="0.25"/>
  </sheetData>
  <mergeCells count="6">
    <mergeCell ref="B2:F2"/>
    <mergeCell ref="D3:F3"/>
    <mergeCell ref="A2:A4"/>
    <mergeCell ref="A1:F1"/>
    <mergeCell ref="B3:B4"/>
    <mergeCell ref="C3:C4"/>
  </mergeCells>
  <phoneticPr fontId="5" type="noConversion"/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2021-01-21T06:57:40Z</cp:lastPrinted>
  <dcterms:created xsi:type="dcterms:W3CDTF">1996-10-08T23:32:33Z</dcterms:created>
  <dcterms:modified xsi:type="dcterms:W3CDTF">2024-02-13T22:45:15Z</dcterms:modified>
</cp:coreProperties>
</file>