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5" yWindow="-60" windowWidth="20325" windowHeight="12555" activeTab="4"/>
  </bookViews>
  <sheets>
    <sheet name="раздел 1" sheetId="5" r:id="rId1"/>
    <sheet name="раздел 2" sheetId="7" r:id="rId2"/>
    <sheet name="раздел 3" sheetId="4" r:id="rId3"/>
    <sheet name="раздел 4" sheetId="9" r:id="rId4"/>
    <sheet name="раздел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GBTSM.XLS">#REF!</definedName>
    <definedName name="Print_Area">#REF!</definedName>
    <definedName name="анализы">[1]БАЗА!$A$67:$A$80</definedName>
    <definedName name="аэ">#REF!</definedName>
    <definedName name="_xlnm.Database">#REF!</definedName>
    <definedName name="бд">'[2]От табл 11'!#REF!</definedName>
    <definedName name="бф">#REF!</definedName>
    <definedName name="вариант">[3]все!$B$188:$B$191</definedName>
    <definedName name="вариант_расчета_код">[4]Настройка!$C$3</definedName>
    <definedName name="Варианты">[3]База!#REF!</definedName>
    <definedName name="вид_тарифа">[3]разное!$C$90:$C$91</definedName>
    <definedName name="вид_тарифа_1">[3]разное!$C$95:$C$96</definedName>
    <definedName name="Внутрицеховые">[3]Основ.показ.!#REF!</definedName>
    <definedName name="вс">#REF!</definedName>
    <definedName name="всестатьи">[5]разное!$C$63:$C$77</definedName>
    <definedName name="втот">#REF!</definedName>
    <definedName name="Гараж">[3]все!$B$27:$B$33</definedName>
    <definedName name="год">[4]Настройка!$B$1</definedName>
    <definedName name="данет">[6]ИСХДАННЫЕ!$V$196:$V$197</definedName>
    <definedName name="данные">[7]данные!$A$171:$E$197</definedName>
    <definedName name="двор">[8]нраб!$B$86:$F$89</definedName>
    <definedName name="двот">[8]тарифы!$B$40:$E$40</definedName>
    <definedName name="диам">[3]все!$D$45:$D$65</definedName>
    <definedName name="диаметр">[9]все!$D$45:$D$65</definedName>
    <definedName name="диаметр2">[6]НОРМЫ!$A$381:$A$404</definedName>
    <definedName name="диаметры">[6]НОРМЫ!$A$28:$A$50</definedName>
    <definedName name="дн">[3]все!$B$35:$B$36</definedName>
    <definedName name="до">#REF!</definedName>
    <definedName name="доза">[3]все!$B$182:$B$183</definedName>
    <definedName name="допоборуд">[3]все!$B$101:$B$109</definedName>
    <definedName name="дот">#REF!</definedName>
    <definedName name="ЕСН_процент">[4]ФОТ!$D$15</definedName>
    <definedName name="етс">[8]етс!$B$5:$T$15</definedName>
    <definedName name="етс1">#REF!</definedName>
    <definedName name="закл">[10]етс!$A$12:$B$31</definedName>
    <definedName name="защ">[8]нраб!$A$67:$G$85</definedName>
    <definedName name="зон">#REF!</definedName>
    <definedName name="зона">[3]Основ.показ.!#REF!</definedName>
    <definedName name="инд">'[8]инд-вода'!$B$2:$O$22</definedName>
    <definedName name="ип">#REF!</definedName>
    <definedName name="ккв">#REF!</definedName>
    <definedName name="ккл">#REF!</definedName>
    <definedName name="ккп">#REF!</definedName>
    <definedName name="ккс">[8]тарифы!$B$127:$E$131</definedName>
    <definedName name="код">[9]все!$B$27:$B$33</definedName>
    <definedName name="котельные">'[11]Исходные данные'!$A$224:$A$245</definedName>
    <definedName name="кпсв">#REF!</definedName>
    <definedName name="крит">'[12]От табл 11'!#REF!</definedName>
    <definedName name="_xlnm.Criteria">#REF!</definedName>
    <definedName name="кс">#REF!</definedName>
    <definedName name="мазут3">[1]БАЗА!$A$40:$A$44</definedName>
    <definedName name="мазут4">[1]БАЗА!$A$45:$A$49</definedName>
    <definedName name="мазут5">[1]БАЗА!$A$50:$A$54</definedName>
    <definedName name="мат">[3]все!$E$43:$P$43</definedName>
    <definedName name="материалтруб">#REF!</definedName>
    <definedName name="мбп">[8]нраб!$A$42:$G$63</definedName>
    <definedName name="мет">#REF!</definedName>
    <definedName name="мо">[9]все!$AY$40:$AY$59</definedName>
    <definedName name="МчасВод">[3]База!#REF!</definedName>
    <definedName name="МчасКан">[3]База!#REF!</definedName>
    <definedName name="назнач">[3]все!$B$114:$B$117</definedName>
    <definedName name="наименование_организации">[4]Настройка!$B$12</definedName>
    <definedName name="нвс">#REF!</definedName>
    <definedName name="ндс">[3]разное!$C$2:$C$3</definedName>
    <definedName name="нормы">[3]Основ.показ.!#REF!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2'!$A$1:$W$35</definedName>
    <definedName name="_xlnm.Print_Area" localSheetId="3">'раздел 4'!$A$1:$O$6</definedName>
    <definedName name="_xlnm.Print_Area" localSheetId="4">'раздел 5'!$A$1:$N$9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[8]тарифы!$B$133:$E$139</definedName>
    <definedName name="орпа">#REF!</definedName>
    <definedName name="орэ">#REF!</definedName>
    <definedName name="от">[10]етс!$A$12:$B$31</definedName>
    <definedName name="отоп">[13]отоп!#REF!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[3]все!$B$114:$B$117</definedName>
    <definedName name="причины">[14]разное!$C$51:$C$68</definedName>
    <definedName name="прнпо">#REF!</definedName>
    <definedName name="прог">#REF!</definedName>
    <definedName name="промывка">[9]все!$B$171:$B$172</definedName>
    <definedName name="пф">#REF!</definedName>
    <definedName name="р">#REF!</definedName>
    <definedName name="раб">'[8]Парам (2)'!$B$5:$P$83</definedName>
    <definedName name="разрадКан">[3]Нормативы!$D$600:$F$600</definedName>
    <definedName name="разрядВ">[3]Нормативы!$D$539:$F$539</definedName>
    <definedName name="Сбросы">[3]База!$C$141:$C$285</definedName>
    <definedName name="сго">#REF!</definedName>
    <definedName name="сети">[3]разное!$C$98:$C$99</definedName>
    <definedName name="со">#REF!</definedName>
    <definedName name="СобЖКУ">[3]Основ.показ.!#REF!</definedName>
    <definedName name="спец">[8]нраб!$A$4:$G$38</definedName>
    <definedName name="ст">[9]все!$B$38:$B$39</definedName>
    <definedName name="стадиипроцесса">[3]все!$B$19:$B$24</definedName>
    <definedName name="статьи">[14]разное!$C$70:$C$84</definedName>
    <definedName name="ств">#REF!</definedName>
    <definedName name="т">#REF!</definedName>
    <definedName name="таб">#REF!</definedName>
    <definedName name="тарифы">[3]разное!#REF!</definedName>
    <definedName name="тарифыЖКУ">[3]Основ.показ.!#REF!</definedName>
    <definedName name="тем">[15]от!$B$4:$M$29</definedName>
    <definedName name="тип">[6]НОРМЫ!$H$551:$H$552</definedName>
    <definedName name="топливо">[6]НОРМЫ!$A$320:$A$330</definedName>
    <definedName name="трубы">[9]все!$E$43:$P$43</definedName>
    <definedName name="уваж">[3]разное!$C$36:$C$37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[12]тарифы!#REF!</definedName>
    <definedName name="хво">[6]НОРМЫ!$B$117:$B$119</definedName>
    <definedName name="хзв">#REF!</definedName>
    <definedName name="хл">#REF!</definedName>
    <definedName name="эксп">#REF!</definedName>
    <definedName name="ЭЦВ">[16]насосы!$B$26:$B$269</definedName>
  </definedNames>
  <calcPr calcId="145621"/>
</workbook>
</file>

<file path=xl/calcChain.xml><?xml version="1.0" encoding="utf-8"?>
<calcChain xmlns="http://schemas.openxmlformats.org/spreadsheetml/2006/main">
  <c r="H25" i="4" l="1"/>
  <c r="H26" i="4"/>
  <c r="G26" i="4"/>
  <c r="D26" i="4"/>
  <c r="T6" i="7" l="1"/>
  <c r="U6" i="7" s="1"/>
  <c r="V6" i="7" s="1"/>
  <c r="W6" i="7" s="1"/>
  <c r="T7" i="7"/>
  <c r="U7" i="7"/>
  <c r="V7" i="7"/>
  <c r="V8" i="7"/>
  <c r="W8" i="7"/>
  <c r="W7" i="7" s="1"/>
  <c r="W12" i="7" s="1"/>
  <c r="W16" i="7" s="1"/>
  <c r="W21" i="7" s="1"/>
  <c r="U11" i="7"/>
  <c r="V11" i="7"/>
  <c r="W11" i="7"/>
  <c r="U12" i="7"/>
  <c r="U16" i="7" s="1"/>
  <c r="U21" i="7" s="1"/>
  <c r="V12" i="7"/>
  <c r="V16" i="7" s="1"/>
  <c r="V21" i="7" s="1"/>
  <c r="U13" i="7"/>
  <c r="V13" i="7"/>
  <c r="W13" i="7"/>
  <c r="T14" i="7"/>
  <c r="T16" i="7"/>
  <c r="U17" i="7"/>
  <c r="V17" i="7"/>
  <c r="W17" i="7"/>
  <c r="T19" i="7"/>
  <c r="T17" i="7" s="1"/>
  <c r="T20" i="7"/>
  <c r="T23" i="7"/>
  <c r="U24" i="7"/>
  <c r="U23" i="7" s="1"/>
  <c r="U22" i="7" s="1"/>
  <c r="V24" i="7"/>
  <c r="V23" i="7" s="1"/>
  <c r="V22" i="7" s="1"/>
  <c r="W24" i="7"/>
  <c r="W23" i="7" s="1"/>
  <c r="W22" i="7" s="1"/>
  <c r="T30" i="7"/>
  <c r="T22" i="7" s="1"/>
  <c r="U30" i="7"/>
  <c r="V30" i="7"/>
  <c r="W30" i="7"/>
  <c r="T33" i="7"/>
  <c r="U33" i="7"/>
  <c r="V33" i="7"/>
  <c r="W33" i="7"/>
  <c r="W34" i="7"/>
  <c r="T21" i="7" l="1"/>
  <c r="M9" i="6"/>
  <c r="M8" i="6"/>
  <c r="M7" i="6"/>
  <c r="G23" i="4"/>
  <c r="D23" i="4"/>
  <c r="H22" i="4"/>
  <c r="H21" i="4"/>
  <c r="H23" i="4" s="1"/>
  <c r="J5" i="6" l="1"/>
  <c r="K5" i="6" s="1"/>
  <c r="G20" i="4"/>
  <c r="D20" i="4"/>
  <c r="H16" i="4"/>
  <c r="H19" i="4"/>
  <c r="H18" i="4"/>
  <c r="H20" i="4" l="1"/>
  <c r="N33" i="7"/>
  <c r="M33" i="7"/>
  <c r="N30" i="7"/>
  <c r="M30" i="7"/>
  <c r="N24" i="7"/>
  <c r="M24" i="7"/>
  <c r="M23" i="7" s="1"/>
  <c r="M22" i="7" s="1"/>
  <c r="N23" i="7"/>
  <c r="N22" i="7"/>
  <c r="N17" i="7"/>
  <c r="M17" i="7"/>
  <c r="N13" i="7"/>
  <c r="M13" i="7"/>
  <c r="S34" i="7" l="1"/>
  <c r="S33" i="7"/>
  <c r="R33" i="7"/>
  <c r="Q33" i="7"/>
  <c r="S30" i="7"/>
  <c r="R30" i="7"/>
  <c r="Q30" i="7"/>
  <c r="P30" i="7"/>
  <c r="S24" i="7"/>
  <c r="R24" i="7"/>
  <c r="Q24" i="7"/>
  <c r="S23" i="7"/>
  <c r="S22" i="7" s="1"/>
  <c r="R23" i="7"/>
  <c r="R22" i="7" s="1"/>
  <c r="Q23" i="7"/>
  <c r="Q22" i="7" s="1"/>
  <c r="P23" i="7"/>
  <c r="P20" i="7"/>
  <c r="P17" i="7" s="1"/>
  <c r="P19" i="7"/>
  <c r="S17" i="7"/>
  <c r="R17" i="7"/>
  <c r="Q17" i="7"/>
  <c r="S13" i="7"/>
  <c r="R13" i="7"/>
  <c r="Q13" i="7"/>
  <c r="S11" i="7"/>
  <c r="S8" i="7"/>
  <c r="S7" i="7" s="1"/>
  <c r="S12" i="7" s="1"/>
  <c r="S16" i="7" s="1"/>
  <c r="S21" i="7" s="1"/>
  <c r="R7" i="7"/>
  <c r="R12" i="7" s="1"/>
  <c r="R16" i="7" s="1"/>
  <c r="R21" i="7" s="1"/>
  <c r="Q7" i="7"/>
  <c r="Q12" i="7" s="1"/>
  <c r="Q16" i="7" s="1"/>
  <c r="Q21" i="7" s="1"/>
  <c r="P7" i="7"/>
  <c r="P12" i="7" s="1"/>
  <c r="P16" i="7" s="1"/>
  <c r="P21" i="7" l="1"/>
  <c r="P34" i="7" s="1"/>
  <c r="P33" i="7" s="1"/>
  <c r="P22" i="7"/>
  <c r="G5" i="6" l="1"/>
  <c r="H5" i="6"/>
  <c r="I5" i="6"/>
  <c r="F5" i="6"/>
  <c r="L5" i="6"/>
  <c r="M5" i="6" s="1"/>
  <c r="N5" i="6" s="1"/>
  <c r="O34" i="7" l="1"/>
  <c r="O33" i="7" s="1"/>
  <c r="O30" i="7"/>
  <c r="O24" i="7"/>
  <c r="O23" i="7"/>
  <c r="O22" i="7" s="1"/>
  <c r="O17" i="7"/>
  <c r="O13" i="7"/>
  <c r="O11" i="7"/>
  <c r="O8" i="7"/>
  <c r="O7" i="7" s="1"/>
  <c r="O12" i="7" s="1"/>
  <c r="N7" i="7"/>
  <c r="N12" i="7" s="1"/>
  <c r="N16" i="7" s="1"/>
  <c r="N21" i="7" s="1"/>
  <c r="M7" i="7"/>
  <c r="M12" i="7" s="1"/>
  <c r="M16" i="7" s="1"/>
  <c r="M21" i="7" s="1"/>
  <c r="O16" i="7" l="1"/>
  <c r="O21" i="7" s="1"/>
  <c r="H11" i="4"/>
  <c r="D15" i="4" l="1"/>
  <c r="H10" i="4"/>
  <c r="H12" i="4" l="1"/>
  <c r="L15" i="4"/>
  <c r="K15" i="4"/>
  <c r="G15" i="4" l="1"/>
  <c r="H15" i="4" s="1"/>
  <c r="M5" i="9" l="1"/>
  <c r="N5" i="9" s="1"/>
  <c r="O5" i="9" s="1"/>
  <c r="D9" i="4" l="1"/>
  <c r="K34" i="7"/>
  <c r="K11" i="7"/>
  <c r="K8" i="7"/>
  <c r="K7" i="7" s="1"/>
  <c r="J7" i="7"/>
  <c r="I7" i="7"/>
  <c r="F34" i="7"/>
  <c r="F33" i="7" s="1"/>
  <c r="E33" i="7"/>
  <c r="G30" i="7"/>
  <c r="F30" i="7"/>
  <c r="E30" i="7"/>
  <c r="G24" i="7"/>
  <c r="G23" i="7" s="1"/>
  <c r="F24" i="7"/>
  <c r="F23" i="7" s="1"/>
  <c r="E24" i="7"/>
  <c r="E23" i="7" s="1"/>
  <c r="E22" i="7" s="1"/>
  <c r="G17" i="7"/>
  <c r="F17" i="7"/>
  <c r="E17" i="7"/>
  <c r="G13" i="7"/>
  <c r="F13" i="7"/>
  <c r="E13" i="7"/>
  <c r="E11" i="7"/>
  <c r="F11" i="7" s="1"/>
  <c r="F8" i="7"/>
  <c r="G8" i="7" s="1"/>
  <c r="G7" i="7" s="1"/>
  <c r="F7" i="7"/>
  <c r="E7" i="7"/>
  <c r="E12" i="7" s="1"/>
  <c r="E16" i="7" s="1"/>
  <c r="E21" i="7" l="1"/>
  <c r="F22" i="7"/>
  <c r="G34" i="7"/>
  <c r="G33" i="7" s="1"/>
  <c r="G22" i="7" s="1"/>
  <c r="F12" i="7"/>
  <c r="F16" i="7" s="1"/>
  <c r="F21" i="7" s="1"/>
  <c r="G11" i="7"/>
  <c r="G12" i="7" l="1"/>
  <c r="G16" i="7" s="1"/>
  <c r="G21" i="7" s="1"/>
  <c r="K33" i="7" l="1"/>
  <c r="J33" i="7"/>
  <c r="I33" i="7"/>
  <c r="K30" i="7"/>
  <c r="J30" i="7"/>
  <c r="I30" i="7"/>
  <c r="K24" i="7"/>
  <c r="J24" i="7"/>
  <c r="J23" i="7" s="1"/>
  <c r="I24" i="7"/>
  <c r="I23" i="7" s="1"/>
  <c r="K23" i="7"/>
  <c r="K17" i="7"/>
  <c r="J17" i="7"/>
  <c r="I17" i="7"/>
  <c r="K13" i="7"/>
  <c r="J13" i="7"/>
  <c r="I13" i="7"/>
  <c r="K12" i="7"/>
  <c r="J12" i="7"/>
  <c r="I12" i="7"/>
  <c r="J22" i="7" l="1"/>
  <c r="J16" i="7"/>
  <c r="J21" i="7"/>
  <c r="K16" i="7"/>
  <c r="K21" i="7" s="1"/>
  <c r="I22" i="7"/>
  <c r="K22" i="7"/>
  <c r="I16" i="7"/>
  <c r="I21" i="7" s="1"/>
  <c r="L30" i="7" l="1"/>
  <c r="L23" i="7"/>
  <c r="L20" i="7"/>
  <c r="L19" i="7"/>
  <c r="L17" i="7" s="1"/>
  <c r="L14" i="7"/>
  <c r="C6" i="7"/>
  <c r="D6" i="7" s="1"/>
  <c r="E6" i="7" s="1"/>
  <c r="F6" i="7" s="1"/>
  <c r="G6" i="7" s="1"/>
  <c r="H6" i="7" s="1"/>
  <c r="I6" i="7" l="1"/>
  <c r="J6" i="7" s="1"/>
  <c r="K6" i="7" s="1"/>
  <c r="L6" i="7" s="1"/>
  <c r="M6" i="7" s="1"/>
  <c r="N6" i="7" s="1"/>
  <c r="O6" i="7" s="1"/>
  <c r="H35" i="7"/>
  <c r="H30" i="7"/>
  <c r="D30" i="7"/>
  <c r="H23" i="7"/>
  <c r="D23" i="7"/>
  <c r="H20" i="7"/>
  <c r="H19" i="7"/>
  <c r="H17" i="7" s="1"/>
  <c r="D17" i="7"/>
  <c r="H14" i="7"/>
  <c r="P14" i="7" s="1"/>
  <c r="D13" i="7"/>
  <c r="H11" i="7"/>
  <c r="H8" i="7"/>
  <c r="H7" i="7" s="1"/>
  <c r="L7" i="7"/>
  <c r="L16" i="7" s="1"/>
  <c r="L21" i="7" s="1"/>
  <c r="L34" i="7" s="1"/>
  <c r="L33" i="7" s="1"/>
  <c r="L22" i="7" s="1"/>
  <c r="D7" i="7"/>
  <c r="H13" i="7" l="1"/>
  <c r="P6" i="7"/>
  <c r="Q6" i="7" s="1"/>
  <c r="R6" i="7" s="1"/>
  <c r="S6" i="7" s="1"/>
  <c r="D12" i="7"/>
  <c r="H12" i="7"/>
  <c r="H16" i="7" s="1"/>
  <c r="H21" i="7" s="1"/>
  <c r="H34" i="7" s="1"/>
  <c r="H33" i="7" s="1"/>
  <c r="H22" i="7" s="1"/>
  <c r="D16" i="7"/>
  <c r="D21" i="7" s="1"/>
  <c r="D33" i="7" s="1"/>
  <c r="D22" i="7" s="1"/>
</calcChain>
</file>

<file path=xl/sharedStrings.xml><?xml version="1.0" encoding="utf-8"?>
<sst xmlns="http://schemas.openxmlformats.org/spreadsheetml/2006/main" count="262" uniqueCount="142">
  <si>
    <t>3.</t>
  </si>
  <si>
    <t>1.</t>
  </si>
  <si>
    <t>2.</t>
  </si>
  <si>
    <t>4.</t>
  </si>
  <si>
    <t>5.</t>
  </si>
  <si>
    <t>куб.м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</si>
  <si>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</si>
  <si>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</si>
  <si>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</si>
  <si>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</si>
  <si>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</si>
  <si>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</si>
  <si>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</si>
  <si>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Объем финансовых потребностей</t>
  </si>
  <si>
    <t>тыс. руб.</t>
  </si>
  <si>
    <t>1.1</t>
  </si>
  <si>
    <t>1.2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</si>
  <si>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</si>
  <si>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Срок реализации мероприятия</t>
  </si>
  <si>
    <t>2018 год</t>
  </si>
  <si>
    <t>Показатели производственной деятельности</t>
  </si>
  <si>
    <t>Величина показателя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</si>
  <si>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</si>
  <si>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</si>
  <si>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</si>
  <si>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</si>
  <si>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</si>
  <si>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</si>
  <si>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</si>
  <si>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</si>
  <si>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</si>
  <si>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</si>
  <si>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Филиал АО «Концерн Росэнергоатом» «Билибинская атомная станция»</t>
  </si>
  <si>
    <t>689450, ЧАО, г. Билибино</t>
  </si>
  <si>
    <t>2019 год</t>
  </si>
  <si>
    <t>2021 год</t>
  </si>
  <si>
    <t>2022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</si>
  <si>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</t>
    </r>
  </si>
  <si>
    <t>Ремонт магистральных водоводов</t>
  </si>
  <si>
    <t>2018 г.</t>
  </si>
  <si>
    <t>2019 г.</t>
  </si>
  <si>
    <t>2020 г.</t>
  </si>
  <si>
    <t>2021 г.</t>
  </si>
  <si>
    <t>2022 г.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</si>
  <si>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</si>
  <si>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</si>
  <si>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</si>
  <si>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</si>
  <si>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</si>
  <si>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</si>
  <si>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</si>
  <si>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 xml:space="preserve">Раздел 2. Баланс водоснабжения (техническая вода) </t>
  </si>
  <si>
    <t>№
п/п</t>
  </si>
  <si>
    <t>Наименование</t>
  </si>
  <si>
    <t>план</t>
  </si>
  <si>
    <t>факт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</si>
  <si>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</si>
  <si>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</si>
  <si>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</si>
  <si>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</si>
  <si>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</si>
  <si>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</si>
  <si>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</si>
  <si>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</si>
  <si>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</si>
  <si>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</si>
  <si>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</si>
  <si>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</si>
  <si>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</si>
  <si>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</si>
  <si>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</si>
  <si>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</si>
  <si>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</si>
  <si>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</si>
  <si>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</si>
  <si>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</si>
  <si>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</si>
  <si>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</si>
  <si>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</si>
  <si>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</si>
  <si>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</si>
  <si>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</si>
  <si>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</si>
  <si>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</si>
  <si>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</si>
  <si>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</si>
  <si>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</si>
  <si>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</si>
  <si>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</si>
  <si>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</si>
  <si>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</si>
  <si>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</si>
  <si>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</si>
  <si>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1 полугодие</t>
  </si>
  <si>
    <t>2 полугодие</t>
  </si>
  <si>
    <t>год</t>
  </si>
  <si>
    <t>ПЛАН</t>
  </si>
  <si>
    <t>ФАКТ</t>
  </si>
  <si>
    <t>Средства на реализацию мероприятия, тыс.руб.</t>
  </si>
  <si>
    <t>ИТОГО: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</si>
  <si>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</si>
  <si>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(ФИО, подпись)</t>
  </si>
  <si>
    <t>Ремонт площадки для обслуживания паводкового водосброса ГТС</t>
  </si>
  <si>
    <t xml:space="preserve">Ремонт магистральных водоводов </t>
  </si>
  <si>
    <t>Ремонт  тепловой изоляции трубопроводов теплосети зданий на территории ГТС</t>
  </si>
  <si>
    <t>Причины отклонения</t>
  </si>
  <si>
    <t>Отклонение 
(- не использовано, + перерасход)</t>
  </si>
  <si>
    <t>Руководитель организации</t>
  </si>
  <si>
    <t>(должность)</t>
  </si>
  <si>
    <t xml:space="preserve">Отклонение </t>
  </si>
  <si>
    <t>Ремонт стенки берегового устоя  паводкого водосброса</t>
  </si>
  <si>
    <t>Ремонт тепловой изоляции наружного трубопровода теплосети БНС-2 ГТС</t>
  </si>
  <si>
    <t>Ремонт тепловой изоляции левого магистрального водовода</t>
  </si>
  <si>
    <t>Ремонт дренажей магистральных водоводов</t>
  </si>
  <si>
    <t>ООО "Стройэкспертсервис", договор от 11.03.2019 № 03-с/0319</t>
  </si>
  <si>
    <t>ООО "Стройэкспертсервис", договор от 07.06.2019 № 05-с/0619</t>
  </si>
  <si>
    <t>ООО "Стройэкспертсервис", договор от 10.06.2019 № 07-с/0619</t>
  </si>
  <si>
    <t>ООО "Стройэкспертсервис", договор от 19.07.2019 № 10-с/0719</t>
  </si>
  <si>
    <t>20.10.2019</t>
  </si>
  <si>
    <t>13.09.2019</t>
  </si>
  <si>
    <t>01.08.2019</t>
  </si>
  <si>
    <t>19.08.2019</t>
  </si>
  <si>
    <t>Работа выполнена в полном объеме в сотоветствии с условиями договора с ООО "Стройэкспертсервис" от 10.06.2019 № 07-с/0619</t>
  </si>
  <si>
    <t>Работа выполнена в полном объеме в сотоветствии с условиями договора с ООО "Стройэкспертсервис"от 19.07.2019 № 10-с/0719</t>
  </si>
  <si>
    <t>Работа выполнена в полном объеме в сотоветствии с условиями договора с ООО "Стройэкспертсервис" от 07.06.2019 № 05-с/0619</t>
  </si>
  <si>
    <t xml:space="preserve">Работа выполнена в полном объеме в сотоветствии с условиями договора с ООО "Стройэкспертсервис" от 11.03.2019 № 03-с/0319, при этом общая стоимость работ составила 2 959,8 тыс. рублей, из них отнесено на производство технической воды 1 594,0 тыс. рублей.
Согласно действующей на предприятии в 2019 году «Схеме распределения затрат ЦТПК и формирования себестоимости холодной воды» и в соответствии с Учетной политикой АО «Концерн Росэнергоатом» распределение затрат, формирующих себестоимость производимой продукции (электрической, тепловой энергии (мощности) и технической воды), производится по видам деятельности пропорционально количеству отпущенной воды на собственные нужды (относимой к производству электрической и тепловой энергии (мощности) и для продажи сторонним потребителям (относимой к реализации технической воды).
Распределение затрат по ремонту тепловой изоляции наружного трубопровода теплосети БНС-2 ГТС и отнесение их в большей доле на производство электрической и тепловой энергии (мощности) связано с тем, что в период закрытия работы отношение объемов отпускаемой воды для реализации на сторону (снижение) и воды на технологические нужды предприятия (увеличение) сложилось отличным от годового значения соотношения объемов, применяемого при планировании. 
</t>
  </si>
  <si>
    <t>Ремонт электроборудования объекта "Плотина"</t>
  </si>
  <si>
    <t>2019</t>
  </si>
  <si>
    <t>Работы выполнены хозяйственным способом, при этом общая сумма затрат составила 454,3 тыс. рублей, из них отнесено на производство технической воды 306,9 тыс. рублей.</t>
  </si>
  <si>
    <t>2020 год</t>
  </si>
  <si>
    <t>Работа выполнена в полном объеме в соответствии с условиями договора с ООО Стройэкспертсервис от 28.10.2020 № 14-с/1020</t>
  </si>
  <si>
    <t>Работа выполнена в полном объеме в соответствии с условиями договора с ООО Стройэкспертсервис от 01.04.2020 № 02/0320</t>
  </si>
  <si>
    <t>Ремонт электрооборудования объекта "Плотина"</t>
  </si>
  <si>
    <t>Работы выполнены хозяйственным способом, при этом общая сумма затрат составила 716,1 тыс. рублей, из них отнесено на производство технической воды 482,3 тыс. рублей.</t>
  </si>
  <si>
    <t>Выполнение ремонтных работ по восстановлению  куста реперов на ГТС</t>
  </si>
  <si>
    <t>Выполнение требований п.12 Акта централизованного обследования комплекса гидротехнических сооружений филиала АО "Концерн Росэнергоатом" "Билибинская атомная станция" от 04.06.2018 г.     №А 1/2/2/14/002/014/-2018, п.9 Плана мероприятий по обеспечению безопасности гидротехнических сооружений на период действия декларации безопасности с 01.03.2017 г.по 01.03.2021 г.(№ ПЛ1.2.2.01.003.1260-2017).</t>
  </si>
  <si>
    <t xml:space="preserve">                                     К.Г. Холопов</t>
  </si>
  <si>
    <t>Ремонт теплоизоляции левого магистрального водовода</t>
  </si>
  <si>
    <t>Работа выполнена в полном объеме в сотоветствии с условиями договора с ООО "Стройэкспертсервис" от 10.06.2019 № 02-с/0721</t>
  </si>
  <si>
    <t xml:space="preserve"> Необходимость выполнения работы обусловлена обнаружением дефектов теплоизоляции левого магистрального водовода( акт дефектов оборудования от 01.06.2021 №1.3.2.001.10.-101-21/А).Работа выполнена в полном объеме в сотоветствии с условиями договора с ООО "Стройэкспертсервис" от 06.10.2021 № 02-с/0721</t>
  </si>
  <si>
    <t>в сфере холодного водоснабжения за 2018-2022 годы</t>
  </si>
  <si>
    <t>Работа выполнена в полном объеме в сотоветствии с условиями договора с ООО "Стройэкспертсервис" от 28.07.2022 № 9/219450-Д (04-с/0722),
дополнительное соглашение от 03.11.22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</si>
</sst>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#,##0.0"/>
    <numFmt numFmtId="166" formatCode="_-* #,##0\ &quot;р.&quot;_-;\-* #,##0\ &quot;р.&quot;_-;_-* &quot;-&quot;\ &quot;р.&quot;_-;_-@_-"/>
    <numFmt numFmtId="167" formatCode="#,##0\ &quot;d.&quot;;[Red]\-#,##0\ &quot;d.&quot;"/>
    <numFmt numFmtId="168" formatCode="#,##0.00\ &quot;d.&quot;;[Red]\-#,##0.00\ &quot;d.&quot;"/>
    <numFmt numFmtId="169" formatCode="#,##0.00\ &quot;đ.&quot;;[Red]\-#,##0.00\ &quot;đ.&quot;"/>
    <numFmt numFmtId="170" formatCode="_-* #,##0\ _đ_._-;\-* #,##0\ _đ_._-;_-* &quot;-&quot;\ _đ_._-;_-@_-"/>
    <numFmt numFmtId="171" formatCode="_-* #,##0.00\ _đ_._-;\-* #,##0.00\ _đ_._-;_-* &quot;-&quot;??\ _đ_._-;_-@_-"/>
    <numFmt numFmtId="172" formatCode="#,##0\ &quot;р.&quot;;[Red]\-#,##0\ &quot;р.&quot;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.00_р_._-;\-* #,##0.00_р_._-;_-* &quot;-&quot;??_р_._-;_-@_-"/>
    <numFmt numFmtId="176" formatCode="#,##0.0_ ;[Red]\-#,##0.0\ "/>
    <numFmt numFmtId="177" formatCode="#,##0.0_ ;\-#,##0.0\ 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166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5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  <xf numFmtId="0" fontId="5" fillId="0" borderId="0"/>
  </cellStyleXfs>
  <cellXfs count="327">
    <xf numFmtId="0" fontId="0" fillId="0" borderId="0" xfId="0"/>
    <xf numFmtId="0" fontId="7" fillId="0" borderId="0" xfId="0" applyFont="1"/>
    <xf numFmtId="0" fontId="3" fillId="0" borderId="1" xfId="1" applyFont="1" applyBorder="1" applyAlignment="1">
      <alignment horizontal="left" vertical="center" wrapText="1"/>
    </xf>
    <xf numFmtId="0" fontId="12" fillId="0" borderId="0" xfId="3" applyFont="1"/>
    <xf numFmtId="0" fontId="8" fillId="0" borderId="1" xfId="3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3" applyFont="1"/>
    <xf numFmtId="0" fontId="8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3" applyFont="1"/>
    <xf numFmtId="0" fontId="3" fillId="0" borderId="0" xfId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0" fontId="13" fillId="0" borderId="0" xfId="1" applyFont="1"/>
    <xf numFmtId="0" fontId="16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5" fillId="0" borderId="4" xfId="1" applyFont="1" applyBorder="1" applyAlignment="1">
      <alignment vertical="center" wrapText="1"/>
    </xf>
    <xf numFmtId="0" fontId="16" fillId="0" borderId="18" xfId="1" applyFont="1" applyBorder="1" applyAlignment="1">
      <alignment horizontal="center" vertical="center" wrapText="1"/>
    </xf>
    <xf numFmtId="0" fontId="15" fillId="0" borderId="0" xfId="1" applyFont="1"/>
    <xf numFmtId="2" fontId="3" fillId="0" borderId="1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12" xfId="3" applyFont="1" applyBorder="1"/>
    <xf numFmtId="0" fontId="8" fillId="0" borderId="0" xfId="3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165" fontId="16" fillId="2" borderId="20" xfId="1" applyNumberFormat="1" applyFont="1" applyFill="1" applyBorder="1" applyAlignment="1">
      <alignment horizontal="center" vertical="center" wrapText="1"/>
    </xf>
    <xf numFmtId="165" fontId="16" fillId="2" borderId="21" xfId="1" applyNumberFormat="1" applyFont="1" applyFill="1" applyBorder="1" applyAlignment="1">
      <alignment horizontal="center" vertical="center" wrapText="1"/>
    </xf>
    <xf numFmtId="165" fontId="16" fillId="2" borderId="30" xfId="1" applyNumberFormat="1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center" vertical="center" wrapText="1"/>
    </xf>
    <xf numFmtId="165" fontId="16" fillId="2" borderId="5" xfId="1" applyNumberFormat="1" applyFont="1" applyFill="1" applyBorder="1" applyAlignment="1">
      <alignment horizontal="center" vertical="center" wrapText="1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1"/>
    </xf>
    <xf numFmtId="165" fontId="15" fillId="2" borderId="23" xfId="1" applyNumberFormat="1" applyFont="1" applyFill="1" applyBorder="1" applyAlignment="1">
      <alignment horizontal="center" vertical="center" wrapText="1"/>
    </xf>
    <xf numFmtId="165" fontId="15" fillId="2" borderId="31" xfId="1" applyNumberFormat="1" applyFont="1" applyFill="1" applyBorder="1" applyAlignment="1">
      <alignment horizontal="center" vertical="center" wrapText="1"/>
    </xf>
    <xf numFmtId="165" fontId="15" fillId="2" borderId="32" xfId="1" applyNumberFormat="1" applyFont="1" applyFill="1" applyBorder="1" applyAlignment="1">
      <alignment horizontal="center" vertical="center" wrapText="1"/>
    </xf>
    <xf numFmtId="165" fontId="15" fillId="2" borderId="28" xfId="1" applyNumberFormat="1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165" fontId="15" fillId="2" borderId="4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5" fillId="0" borderId="4" xfId="1" applyFont="1" applyBorder="1" applyAlignment="1">
      <alignment horizontal="left" vertical="center" wrapText="1" indent="2"/>
    </xf>
    <xf numFmtId="165" fontId="15" fillId="2" borderId="24" xfId="1" applyNumberFormat="1" applyFont="1" applyFill="1" applyBorder="1" applyAlignment="1">
      <alignment horizontal="center" vertical="center" wrapText="1"/>
    </xf>
    <xf numFmtId="165" fontId="15" fillId="2" borderId="25" xfId="1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vertical="center" wrapText="1"/>
    </xf>
    <xf numFmtId="165" fontId="16" fillId="2" borderId="23" xfId="1" applyNumberFormat="1" applyFont="1" applyFill="1" applyBorder="1" applyAlignment="1">
      <alignment horizontal="center" vertical="center" wrapText="1"/>
    </xf>
    <xf numFmtId="165" fontId="16" fillId="2" borderId="24" xfId="1" applyNumberFormat="1" applyFont="1" applyFill="1" applyBorder="1" applyAlignment="1">
      <alignment horizontal="center" vertical="center" wrapText="1"/>
    </xf>
    <xf numFmtId="165" fontId="16" fillId="2" borderId="25" xfId="1" applyNumberFormat="1" applyFont="1" applyFill="1" applyBorder="1" applyAlignment="1">
      <alignment horizontal="center" vertical="center" wrapText="1"/>
    </xf>
    <xf numFmtId="165" fontId="16" fillId="2" borderId="3" xfId="1" applyNumberFormat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65" fontId="16" fillId="2" borderId="28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1"/>
    </xf>
    <xf numFmtId="165" fontId="15" fillId="2" borderId="33" xfId="1" applyNumberFormat="1" applyFont="1" applyFill="1" applyBorder="1" applyAlignment="1">
      <alignment horizontal="center" vertical="center" wrapText="1"/>
    </xf>
    <xf numFmtId="165" fontId="15" fillId="2" borderId="34" xfId="1" applyNumberFormat="1" applyFont="1" applyFill="1" applyBorder="1" applyAlignment="1">
      <alignment horizontal="center" vertical="center" wrapText="1"/>
    </xf>
    <xf numFmtId="165" fontId="15" fillId="2" borderId="23" xfId="1" applyNumberFormat="1" applyFont="1" applyFill="1" applyBorder="1" applyAlignment="1">
      <alignment horizontal="righ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vertical="center" wrapText="1"/>
    </xf>
    <xf numFmtId="165" fontId="16" fillId="2" borderId="31" xfId="1" applyNumberFormat="1" applyFont="1" applyFill="1" applyBorder="1" applyAlignment="1">
      <alignment horizontal="center" vertical="center" wrapText="1"/>
    </xf>
    <xf numFmtId="165" fontId="16" fillId="2" borderId="32" xfId="1" applyNumberFormat="1" applyFont="1" applyFill="1" applyBorder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1"/>
    </xf>
    <xf numFmtId="49" fontId="15" fillId="0" borderId="4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64" fontId="16" fillId="2" borderId="23" xfId="1" applyNumberFormat="1" applyFont="1" applyFill="1" applyBorder="1" applyAlignment="1">
      <alignment horizontal="center" vertical="center" wrapText="1"/>
    </xf>
    <xf numFmtId="164" fontId="16" fillId="2" borderId="24" xfId="1" applyNumberFormat="1" applyFont="1" applyFill="1" applyBorder="1" applyAlignment="1">
      <alignment horizontal="center" vertical="center" wrapText="1"/>
    </xf>
    <xf numFmtId="164" fontId="16" fillId="2" borderId="28" xfId="1" applyNumberFormat="1" applyFont="1" applyFill="1" applyBorder="1" applyAlignment="1">
      <alignment horizontal="center" vertical="center" wrapText="1"/>
    </xf>
    <xf numFmtId="164" fontId="15" fillId="2" borderId="23" xfId="1" applyNumberFormat="1" applyFont="1" applyFill="1" applyBorder="1" applyAlignment="1">
      <alignment horizontal="center" vertical="center" wrapText="1"/>
    </xf>
    <xf numFmtId="164" fontId="15" fillId="2" borderId="24" xfId="1" applyNumberFormat="1" applyFont="1" applyFill="1" applyBorder="1" applyAlignment="1">
      <alignment horizontal="center" vertical="center" wrapText="1"/>
    </xf>
    <xf numFmtId="164" fontId="15" fillId="2" borderId="25" xfId="1" applyNumberFormat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vertical="center" wrapText="1"/>
    </xf>
    <xf numFmtId="165" fontId="16" fillId="2" borderId="33" xfId="1" applyNumberFormat="1" applyFont="1" applyFill="1" applyBorder="1" applyAlignment="1">
      <alignment horizontal="center" vertical="center" wrapText="1"/>
    </xf>
    <xf numFmtId="165" fontId="16" fillId="2" borderId="34" xfId="1" applyNumberFormat="1" applyFont="1" applyFill="1" applyBorder="1" applyAlignment="1">
      <alignment horizontal="center" vertical="center" wrapText="1"/>
    </xf>
    <xf numFmtId="165" fontId="15" fillId="2" borderId="29" xfId="1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2"/>
    </xf>
    <xf numFmtId="0" fontId="16" fillId="0" borderId="18" xfId="1" applyFont="1" applyBorder="1" applyAlignment="1">
      <alignment horizontal="left" vertical="center" wrapText="1" indent="1"/>
    </xf>
    <xf numFmtId="49" fontId="15" fillId="0" borderId="18" xfId="1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2"/>
    </xf>
    <xf numFmtId="165" fontId="15" fillId="2" borderId="35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3"/>
    </xf>
    <xf numFmtId="49" fontId="16" fillId="0" borderId="9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 indent="1"/>
    </xf>
    <xf numFmtId="165" fontId="16" fillId="2" borderId="29" xfId="1" applyNumberFormat="1" applyFont="1" applyFill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2"/>
    </xf>
    <xf numFmtId="165" fontId="15" fillId="2" borderId="27" xfId="1" applyNumberFormat="1" applyFont="1" applyFill="1" applyBorder="1" applyAlignment="1">
      <alignment horizontal="center" vertical="center" wrapText="1"/>
    </xf>
    <xf numFmtId="165" fontId="15" fillId="2" borderId="36" xfId="1" applyNumberFormat="1" applyFont="1" applyFill="1" applyBorder="1" applyAlignment="1">
      <alignment horizontal="center" vertical="center" wrapText="1"/>
    </xf>
    <xf numFmtId="165" fontId="15" fillId="2" borderId="37" xfId="1" applyNumberFormat="1" applyFont="1" applyFill="1" applyBorder="1" applyAlignment="1">
      <alignment horizontal="center" vertical="center" wrapText="1"/>
    </xf>
    <xf numFmtId="165" fontId="15" fillId="2" borderId="17" xfId="1" applyNumberFormat="1" applyFont="1" applyFill="1" applyBorder="1" applyAlignment="1">
      <alignment horizontal="center" vertical="center" wrapText="1"/>
    </xf>
    <xf numFmtId="165" fontId="15" fillId="2" borderId="6" xfId="1" applyNumberFormat="1" applyFont="1" applyFill="1" applyBorder="1" applyAlignment="1">
      <alignment horizontal="center" vertical="center" wrapText="1"/>
    </xf>
    <xf numFmtId="165" fontId="15" fillId="2" borderId="7" xfId="1" applyNumberFormat="1" applyFont="1" applyFill="1" applyBorder="1" applyAlignment="1">
      <alignment horizontal="center" vertical="center" wrapText="1"/>
    </xf>
    <xf numFmtId="4" fontId="16" fillId="2" borderId="23" xfId="1" applyNumberFormat="1" applyFont="1" applyFill="1" applyBorder="1" applyAlignment="1">
      <alignment horizontal="center" vertical="center" wrapText="1"/>
    </xf>
    <xf numFmtId="4" fontId="16" fillId="2" borderId="24" xfId="1" applyNumberFormat="1" applyFont="1" applyFill="1" applyBorder="1" applyAlignment="1">
      <alignment horizontal="center" vertical="center" wrapText="1"/>
    </xf>
    <xf numFmtId="4" fontId="16" fillId="2" borderId="28" xfId="1" applyNumberFormat="1" applyFont="1" applyFill="1" applyBorder="1" applyAlignment="1">
      <alignment horizontal="center" vertical="center" wrapText="1"/>
    </xf>
    <xf numFmtId="4" fontId="15" fillId="2" borderId="23" xfId="1" applyNumberFormat="1" applyFont="1" applyFill="1" applyBorder="1" applyAlignment="1">
      <alignment horizontal="center" vertical="center" wrapText="1"/>
    </xf>
    <xf numFmtId="4" fontId="16" fillId="2" borderId="33" xfId="1" applyNumberFormat="1" applyFont="1" applyFill="1" applyBorder="1" applyAlignment="1">
      <alignment horizontal="center" vertical="center" wrapText="1"/>
    </xf>
    <xf numFmtId="4" fontId="16" fillId="2" borderId="34" xfId="1" applyNumberFormat="1" applyFont="1" applyFill="1" applyBorder="1" applyAlignment="1">
      <alignment horizontal="center" vertical="center" wrapText="1"/>
    </xf>
    <xf numFmtId="4" fontId="16" fillId="2" borderId="25" xfId="1" applyNumberFormat="1" applyFont="1" applyFill="1" applyBorder="1" applyAlignment="1">
      <alignment horizontal="center" vertical="center" wrapText="1"/>
    </xf>
    <xf numFmtId="4" fontId="15" fillId="2" borderId="24" xfId="1" applyNumberFormat="1" applyFont="1" applyFill="1" applyBorder="1" applyAlignment="1">
      <alignment horizontal="center" vertical="center" wrapText="1"/>
    </xf>
    <xf numFmtId="4" fontId="15" fillId="2" borderId="29" xfId="1" applyNumberFormat="1" applyFont="1" applyFill="1" applyBorder="1" applyAlignment="1">
      <alignment horizontal="center" vertical="center" wrapText="1"/>
    </xf>
    <xf numFmtId="4" fontId="15" fillId="2" borderId="31" xfId="1" applyNumberFormat="1" applyFont="1" applyFill="1" applyBorder="1" applyAlignment="1">
      <alignment horizontal="center" vertical="center" wrapText="1"/>
    </xf>
    <xf numFmtId="4" fontId="15" fillId="2" borderId="32" xfId="1" applyNumberFormat="1" applyFont="1" applyFill="1" applyBorder="1" applyAlignment="1">
      <alignment horizontal="center" vertical="center" wrapText="1"/>
    </xf>
    <xf numFmtId="4" fontId="15" fillId="2" borderId="28" xfId="1" applyNumberFormat="1" applyFont="1" applyFill="1" applyBorder="1" applyAlignment="1">
      <alignment horizontal="center" vertical="center" wrapText="1"/>
    </xf>
    <xf numFmtId="4" fontId="15" fillId="2" borderId="25" xfId="1" applyNumberFormat="1" applyFont="1" applyFill="1" applyBorder="1" applyAlignment="1">
      <alignment horizontal="center" vertical="center" wrapText="1"/>
    </xf>
    <xf numFmtId="165" fontId="15" fillId="3" borderId="31" xfId="1" applyNumberFormat="1" applyFont="1" applyFill="1" applyBorder="1" applyAlignment="1">
      <alignment horizontal="center" vertical="center" wrapText="1"/>
    </xf>
    <xf numFmtId="165" fontId="15" fillId="3" borderId="32" xfId="1" applyNumberFormat="1" applyFont="1" applyFill="1" applyBorder="1" applyAlignment="1">
      <alignment horizontal="center" vertical="center" wrapText="1"/>
    </xf>
    <xf numFmtId="165" fontId="15" fillId="3" borderId="23" xfId="1" applyNumberFormat="1" applyFont="1" applyFill="1" applyBorder="1" applyAlignment="1">
      <alignment horizontal="center" vertical="center" wrapText="1"/>
    </xf>
    <xf numFmtId="165" fontId="15" fillId="3" borderId="24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7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164" fontId="15" fillId="0" borderId="23" xfId="1" applyNumberFormat="1" applyFont="1" applyBorder="1" applyAlignment="1">
      <alignment horizontal="center" vertical="center" wrapText="1"/>
    </xf>
    <xf numFmtId="164" fontId="15" fillId="0" borderId="27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/>
    </xf>
    <xf numFmtId="164" fontId="15" fillId="0" borderId="4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0" fontId="7" fillId="0" borderId="19" xfId="0" applyFont="1" applyBorder="1"/>
    <xf numFmtId="0" fontId="22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5" xfId="4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4" xfId="4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8" xfId="4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76" fontId="16" fillId="0" borderId="1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176" fontId="1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76" fontId="24" fillId="0" borderId="4" xfId="0" applyNumberFormat="1" applyFont="1" applyBorder="1" applyAlignment="1">
      <alignment horizontal="center" vertical="center"/>
    </xf>
    <xf numFmtId="176" fontId="15" fillId="0" borderId="0" xfId="0" applyNumberFormat="1" applyFont="1"/>
    <xf numFmtId="176" fontId="15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" fontId="15" fillId="0" borderId="0" xfId="1" applyNumberFormat="1" applyFont="1" applyBorder="1" applyAlignment="1">
      <alignment horizontal="center" vertical="center" wrapText="1"/>
    </xf>
    <xf numFmtId="176" fontId="7" fillId="0" borderId="0" xfId="0" applyNumberFormat="1" applyFont="1" applyBorder="1"/>
    <xf numFmtId="176" fontId="7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164" fontId="15" fillId="0" borderId="0" xfId="0" applyNumberFormat="1" applyFont="1"/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5" fillId="0" borderId="39" xfId="1" applyNumberFormat="1" applyFont="1" applyBorder="1" applyAlignment="1">
      <alignment horizontal="center" vertical="center" wrapText="1"/>
    </xf>
    <xf numFmtId="49" fontId="16" fillId="0" borderId="1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176" fontId="15" fillId="0" borderId="5" xfId="1" applyNumberFormat="1" applyFont="1" applyBorder="1" applyAlignment="1">
      <alignment vertical="center" wrapText="1"/>
    </xf>
    <xf numFmtId="0" fontId="15" fillId="0" borderId="18" xfId="1" applyFont="1" applyBorder="1" applyAlignment="1">
      <alignment horizontal="left" vertical="center" wrapText="1"/>
    </xf>
    <xf numFmtId="0" fontId="16" fillId="0" borderId="16" xfId="1" applyFont="1" applyBorder="1" applyAlignment="1">
      <alignment horizontal="center" vertical="center" wrapText="1"/>
    </xf>
    <xf numFmtId="164" fontId="16" fillId="0" borderId="1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164" fontId="16" fillId="0" borderId="8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164" fontId="15" fillId="0" borderId="7" xfId="1" applyNumberFormat="1" applyFont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38" xfId="1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15" fillId="0" borderId="10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15" fillId="0" borderId="9" xfId="1" applyFont="1" applyBorder="1" applyAlignment="1">
      <alignment vertical="center" wrapText="1"/>
    </xf>
    <xf numFmtId="176" fontId="15" fillId="0" borderId="9" xfId="1" applyNumberFormat="1" applyFont="1" applyBorder="1" applyAlignment="1">
      <alignment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0" xfId="1" applyFont="1" applyBorder="1" applyAlignment="1">
      <alignment horizontal="center" vertical="center" wrapText="1"/>
    </xf>
    <xf numFmtId="165" fontId="16" fillId="0" borderId="28" xfId="38" applyNumberFormat="1" applyFont="1" applyFill="1" applyBorder="1" applyAlignment="1">
      <alignment horizontal="center" vertical="center" wrapText="1"/>
    </xf>
    <xf numFmtId="165" fontId="15" fillId="0" borderId="35" xfId="38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14" fontId="15" fillId="0" borderId="22" xfId="1" applyNumberFormat="1" applyFont="1" applyBorder="1" applyAlignment="1">
      <alignment horizontal="center" vertical="center" wrapText="1"/>
    </xf>
    <xf numFmtId="164" fontId="15" fillId="0" borderId="22" xfId="1" applyNumberFormat="1" applyFont="1" applyBorder="1" applyAlignment="1">
      <alignment horizontal="center" vertical="center" wrapText="1"/>
    </xf>
    <xf numFmtId="1" fontId="15" fillId="0" borderId="22" xfId="1" applyNumberFormat="1" applyFont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/>
    </xf>
    <xf numFmtId="0" fontId="15" fillId="0" borderId="4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38" xfId="1" applyFont="1" applyBorder="1" applyAlignment="1">
      <alignment vertical="center" wrapText="1"/>
    </xf>
    <xf numFmtId="14" fontId="15" fillId="0" borderId="38" xfId="1" applyNumberFormat="1" applyFont="1" applyBorder="1" applyAlignment="1">
      <alignment vertical="center" wrapText="1"/>
    </xf>
    <xf numFmtId="4" fontId="15" fillId="0" borderId="38" xfId="0" applyNumberFormat="1" applyFont="1" applyBorder="1" applyAlignment="1">
      <alignment horizontal="center" vertical="center"/>
    </xf>
    <xf numFmtId="14" fontId="15" fillId="0" borderId="4" xfId="1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top"/>
    </xf>
    <xf numFmtId="0" fontId="15" fillId="4" borderId="13" xfId="1" applyFont="1" applyFill="1" applyBorder="1" applyAlignment="1">
      <alignment horizontal="center" vertical="top"/>
    </xf>
    <xf numFmtId="0" fontId="15" fillId="4" borderId="14" xfId="1" applyFont="1" applyFill="1" applyBorder="1" applyAlignment="1">
      <alignment horizontal="center" vertical="top"/>
    </xf>
    <xf numFmtId="0" fontId="15" fillId="5" borderId="2" xfId="1" applyFont="1" applyFill="1" applyBorder="1" applyAlignment="1">
      <alignment horizontal="center" vertical="top"/>
    </xf>
    <xf numFmtId="0" fontId="15" fillId="5" borderId="13" xfId="1" applyFont="1" applyFill="1" applyBorder="1" applyAlignment="1">
      <alignment horizontal="center" vertical="top"/>
    </xf>
    <xf numFmtId="0" fontId="15" fillId="5" borderId="14" xfId="1" applyFont="1" applyFill="1" applyBorder="1" applyAlignment="1">
      <alignment horizontal="center" vertical="top"/>
    </xf>
    <xf numFmtId="0" fontId="15" fillId="2" borderId="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top"/>
    </xf>
    <xf numFmtId="0" fontId="15" fillId="6" borderId="13" xfId="1" applyFont="1" applyFill="1" applyBorder="1" applyAlignment="1">
      <alignment horizontal="center" vertical="top"/>
    </xf>
    <xf numFmtId="0" fontId="15" fillId="6" borderId="14" xfId="1" applyFont="1" applyFill="1" applyBorder="1" applyAlignment="1">
      <alignment horizontal="center" vertical="top"/>
    </xf>
    <xf numFmtId="0" fontId="15" fillId="2" borderId="10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3" borderId="19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15" fillId="0" borderId="40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164" fontId="15" fillId="0" borderId="16" xfId="1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8" xfId="1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7" fontId="15" fillId="0" borderId="38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176" fontId="15" fillId="0" borderId="38" xfId="1" applyNumberFormat="1" applyFont="1" applyBorder="1" applyAlignment="1">
      <alignment horizontal="center" vertical="center" wrapText="1"/>
    </xf>
    <xf numFmtId="176" fontId="15" fillId="0" borderId="9" xfId="1" applyNumberFormat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/>
    </xf>
    <xf numFmtId="0" fontId="3" fillId="0" borderId="4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164" fontId="7" fillId="0" borderId="0" xfId="0" applyNumberFormat="1" applyFont="1"/>
  </cellXfs>
  <cellStyles count="39">
    <cellStyle name="AFE" xfId="6"/>
    <cellStyle name="Alilciue [0]_AAA" xfId="7"/>
    <cellStyle name="Alilciue_AAA" xfId="8"/>
    <cellStyle name="Äĺíĺćíűé_AN" xfId="9"/>
    <cellStyle name="Alilciue_IKGPR" xfId="10"/>
    <cellStyle name="Äĺíĺćíűé_KOTELPR" xfId="11"/>
    <cellStyle name="Alilciue_RAZRAD" xfId="12"/>
    <cellStyle name="Äĺíĺćíűé_REG" xfId="13"/>
    <cellStyle name="Iau?iue_AAA" xfId="14"/>
    <cellStyle name="Îáű÷íűé_1 číä óä10" xfId="15"/>
    <cellStyle name="Nun??c [0]_AAA" xfId="16"/>
    <cellStyle name="Nun??c_AAA" xfId="17"/>
    <cellStyle name="Ňűń˙÷č [0]_1 číä óä10" xfId="18"/>
    <cellStyle name="Ňűń˙÷č_1 číä óä10" xfId="19"/>
    <cellStyle name="Ôčíŕíńîâűé [0]_ATPCD30" xfId="20"/>
    <cellStyle name="Ôčíŕíńîâűé_ATPCD30" xfId="21"/>
    <cellStyle name="Денежный [0Э_11DXATP" xfId="22"/>
    <cellStyle name="Обычный" xfId="0" builtinId="0"/>
    <cellStyle name="Обычный 2" xfId="5"/>
    <cellStyle name="Обычный 2 2" xfId="37"/>
    <cellStyle name="Обычный 2_ООО Тепловая компания (печора)" xfId="1"/>
    <cellStyle name="Обычный 3" xfId="23"/>
    <cellStyle name="Обычный 4" xfId="24"/>
    <cellStyle name="Обычный 5" xfId="2"/>
    <cellStyle name="Обычный 5 2" xfId="25"/>
    <cellStyle name="Обычный 5 3" xfId="26"/>
    <cellStyle name="Обычный 6" xfId="27"/>
    <cellStyle name="Обычный 7" xfId="28"/>
    <cellStyle name="Обычный_PP_PitWater" xfId="3"/>
    <cellStyle name="Обычный_Тар_тр 06" xfId="38"/>
    <cellStyle name="Процентный 2" xfId="29"/>
    <cellStyle name="Процентный 3" xfId="30"/>
    <cellStyle name="Процентный 4" xfId="31"/>
    <cellStyle name="Процентный 5" xfId="32"/>
    <cellStyle name="Процентный 6" xfId="33"/>
    <cellStyle name="Стиль 1" xfId="4"/>
    <cellStyle name="Тысячи [0]_1 инд уд10" xfId="34"/>
    <cellStyle name="Тысячи_1 инд уд10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42;&#1057;%20&#1041;&#1040;&#1069;&#1057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4%20&#1075;&#1086;&#1076;\&#1055;&#1055;%20&#1042;&#1057;%20&#1042;&#1054;%202019-2023\&#1055;&#1055;%20&#1092;&#1072;&#1082;&#1090;%202022\&#1086;&#1090;%20&#1056;&#1054;\&#1041;&#1080;&#1040;&#1069;&#1057;\1.%20&#1061;&#1042;&#1057;%20&#1055;&#1055;%20&#1041;&#1040;&#1069;&#1057;%20&#1058;&#1042;%202022%20&#1092;&#1072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4"/>
      <sheetName val="раздел 5"/>
      <sheetName val="кальк БАЭС"/>
    </sheetNames>
    <sheetDataSet>
      <sheetData sheetId="0"/>
      <sheetData sheetId="1">
        <row r="14">
          <cell r="H14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25"/>
  <sheetViews>
    <sheetView zoomScale="85" zoomScaleNormal="85" workbookViewId="0">
      <selection activeCell="C2" sqref="C2"/>
    </sheetView>
  </sheetViews>
  <sheetFormatPr defaultColWidth="9.140625" defaultRowHeight="15.75" x14ac:dyDescent="0.25"/>
  <cols>
    <col min="1" max="1" width="51.28515625" style="6" customWidth="1"/>
    <col min="2" max="2" width="64.4257812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236" t="s">
        <v>50</v>
      </c>
      <c r="B1" s="236"/>
    </row>
    <row r="2" spans="1:2" s="3" customFormat="1" ht="18" customHeight="1" x14ac:dyDescent="0.3">
      <c r="A2" s="237" t="s">
        <v>140</v>
      </c>
      <c r="B2" s="237"/>
    </row>
    <row r="3" spans="1:2" s="3" customFormat="1" ht="18.75" x14ac:dyDescent="0.3">
      <c r="A3" s="238"/>
      <c r="B3" s="239"/>
    </row>
    <row r="4" spans="1:2" s="3" customFormat="1" ht="18.75" x14ac:dyDescent="0.3">
      <c r="A4" s="240" t="s">
        <v>25</v>
      </c>
      <c r="B4" s="240"/>
    </row>
    <row r="5" spans="1:2" ht="31.5" x14ac:dyDescent="0.25">
      <c r="A5" s="4" t="s">
        <v>26</v>
      </c>
      <c r="B5" s="12" t="s">
        <v>32</v>
      </c>
    </row>
    <row r="6" spans="1:2" ht="26.25" customHeight="1" x14ac:dyDescent="0.25">
      <c r="A6" s="4" t="s">
        <v>27</v>
      </c>
      <c r="B6" s="12" t="s">
        <v>33</v>
      </c>
    </row>
    <row r="7" spans="1:2" ht="31.5" x14ac:dyDescent="0.25">
      <c r="A7" s="4" t="s">
        <v>28</v>
      </c>
      <c r="B7" s="2" t="s">
        <v>29</v>
      </c>
    </row>
    <row r="8" spans="1:2" ht="27.75" customHeight="1" x14ac:dyDescent="0.25">
      <c r="A8" s="4" t="s">
        <v>30</v>
      </c>
      <c r="B8" s="5" t="s">
        <v>31</v>
      </c>
    </row>
    <row r="9" spans="1:2" s="9" customFormat="1" x14ac:dyDescent="0.25">
      <c r="A9" s="7"/>
      <c r="B9" s="8"/>
    </row>
    <row r="11" spans="1:2" x14ac:dyDescent="0.25">
      <c r="A11" s="32" t="s">
        <v>107</v>
      </c>
      <c r="B11" s="32" t="s">
        <v>136</v>
      </c>
    </row>
    <row r="12" spans="1:2" x14ac:dyDescent="0.25">
      <c r="A12" s="33" t="s">
        <v>108</v>
      </c>
      <c r="B12" s="33" t="s">
        <v>101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35"/>
  <sheetViews>
    <sheetView zoomScaleNormal="100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G56" sqref="G55:G56"/>
    </sheetView>
  </sheetViews>
  <sheetFormatPr defaultColWidth="9.140625" defaultRowHeight="12.75" x14ac:dyDescent="0.2"/>
  <cols>
    <col min="1" max="1" width="6.7109375" style="26" customWidth="1"/>
    <col min="2" max="2" width="41" style="26" customWidth="1"/>
    <col min="3" max="3" width="10.7109375" style="26" customWidth="1"/>
    <col min="4" max="8" width="11.7109375" style="26" customWidth="1"/>
    <col min="9" max="10" width="10.7109375" style="26" customWidth="1"/>
    <col min="11" max="15" width="11.7109375" style="26" customWidth="1"/>
    <col min="16" max="16" width="11" style="26" customWidth="1"/>
    <col min="17" max="18" width="11.7109375" style="26" customWidth="1"/>
    <col min="19" max="19" width="11.28515625" style="26" customWidth="1"/>
    <col min="20" max="20" width="10.85546875" style="26" customWidth="1"/>
    <col min="21" max="22" width="11.42578125" style="26" customWidth="1"/>
    <col min="23" max="23" width="11" style="26" customWidth="1"/>
    <col min="24" max="16384" width="9.140625" style="26"/>
  </cols>
  <sheetData>
    <row r="1" spans="1:27" s="16" customFormat="1" ht="19.5" customHeight="1" x14ac:dyDescent="0.3">
      <c r="A1" s="255" t="s">
        <v>51</v>
      </c>
      <c r="B1" s="255"/>
      <c r="C1" s="255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1:27" ht="19.5" customHeight="1" x14ac:dyDescent="0.2">
      <c r="A2" s="263" t="s">
        <v>52</v>
      </c>
      <c r="B2" s="263" t="s">
        <v>53</v>
      </c>
      <c r="C2" s="263" t="s">
        <v>12</v>
      </c>
      <c r="D2" s="257" t="s">
        <v>20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9"/>
    </row>
    <row r="3" spans="1:27" s="17" customFormat="1" ht="15" customHeight="1" x14ac:dyDescent="0.2">
      <c r="A3" s="264"/>
      <c r="B3" s="264"/>
      <c r="C3" s="264"/>
      <c r="D3" s="260" t="s">
        <v>19</v>
      </c>
      <c r="E3" s="261"/>
      <c r="F3" s="261"/>
      <c r="G3" s="262"/>
      <c r="H3" s="241" t="s">
        <v>34</v>
      </c>
      <c r="I3" s="242"/>
      <c r="J3" s="242"/>
      <c r="K3" s="243"/>
      <c r="L3" s="244" t="s">
        <v>129</v>
      </c>
      <c r="M3" s="245"/>
      <c r="N3" s="245"/>
      <c r="O3" s="246"/>
      <c r="P3" s="250" t="s">
        <v>35</v>
      </c>
      <c r="Q3" s="251"/>
      <c r="R3" s="251"/>
      <c r="S3" s="252"/>
      <c r="T3" s="241" t="s">
        <v>36</v>
      </c>
      <c r="U3" s="242"/>
      <c r="V3" s="242"/>
      <c r="W3" s="243"/>
    </row>
    <row r="4" spans="1:27" s="17" customFormat="1" ht="15" customHeight="1" x14ac:dyDescent="0.2">
      <c r="A4" s="264"/>
      <c r="B4" s="264"/>
      <c r="C4" s="264"/>
      <c r="D4" s="253" t="s">
        <v>54</v>
      </c>
      <c r="E4" s="247" t="s">
        <v>55</v>
      </c>
      <c r="F4" s="248"/>
      <c r="G4" s="249"/>
      <c r="H4" s="253" t="s">
        <v>54</v>
      </c>
      <c r="I4" s="247" t="s">
        <v>55</v>
      </c>
      <c r="J4" s="248"/>
      <c r="K4" s="249"/>
      <c r="L4" s="253" t="s">
        <v>54</v>
      </c>
      <c r="M4" s="247" t="s">
        <v>55</v>
      </c>
      <c r="N4" s="248"/>
      <c r="O4" s="249"/>
      <c r="P4" s="253" t="s">
        <v>54</v>
      </c>
      <c r="Q4" s="247" t="s">
        <v>55</v>
      </c>
      <c r="R4" s="248"/>
      <c r="S4" s="249"/>
      <c r="T4" s="253" t="s">
        <v>54</v>
      </c>
      <c r="U4" s="247" t="s">
        <v>55</v>
      </c>
      <c r="V4" s="248"/>
      <c r="W4" s="249"/>
    </row>
    <row r="5" spans="1:27" s="18" customFormat="1" ht="38.25" x14ac:dyDescent="0.2">
      <c r="A5" s="265"/>
      <c r="B5" s="265"/>
      <c r="C5" s="265"/>
      <c r="D5" s="254"/>
      <c r="E5" s="34" t="s">
        <v>93</v>
      </c>
      <c r="F5" s="34" t="s">
        <v>94</v>
      </c>
      <c r="G5" s="34" t="s">
        <v>95</v>
      </c>
      <c r="H5" s="254"/>
      <c r="I5" s="34" t="s">
        <v>93</v>
      </c>
      <c r="J5" s="34" t="s">
        <v>94</v>
      </c>
      <c r="K5" s="34" t="s">
        <v>95</v>
      </c>
      <c r="L5" s="254"/>
      <c r="M5" s="34" t="s">
        <v>93</v>
      </c>
      <c r="N5" s="34" t="s">
        <v>94</v>
      </c>
      <c r="O5" s="34" t="s">
        <v>95</v>
      </c>
      <c r="P5" s="254"/>
      <c r="Q5" s="34" t="s">
        <v>93</v>
      </c>
      <c r="R5" s="34" t="s">
        <v>94</v>
      </c>
      <c r="S5" s="34" t="s">
        <v>95</v>
      </c>
      <c r="T5" s="254"/>
      <c r="U5" s="34" t="s">
        <v>93</v>
      </c>
      <c r="V5" s="34" t="s">
        <v>94</v>
      </c>
      <c r="W5" s="34" t="s">
        <v>95</v>
      </c>
    </row>
    <row r="6" spans="1:27" s="18" customFormat="1" x14ac:dyDescent="0.2">
      <c r="A6" s="173">
        <v>1</v>
      </c>
      <c r="B6" s="173">
        <v>2</v>
      </c>
      <c r="C6" s="173">
        <f>B6+1</f>
        <v>3</v>
      </c>
      <c r="D6" s="173">
        <f t="shared" ref="D6:H6" si="0">C6+1</f>
        <v>4</v>
      </c>
      <c r="E6" s="173">
        <f t="shared" si="0"/>
        <v>5</v>
      </c>
      <c r="F6" s="173">
        <f t="shared" si="0"/>
        <v>6</v>
      </c>
      <c r="G6" s="173">
        <f t="shared" si="0"/>
        <v>7</v>
      </c>
      <c r="H6" s="173">
        <f t="shared" si="0"/>
        <v>8</v>
      </c>
      <c r="I6" s="173">
        <f t="shared" ref="I6" si="1">H6+1</f>
        <v>9</v>
      </c>
      <c r="J6" s="173">
        <f t="shared" ref="J6" si="2">I6+1</f>
        <v>10</v>
      </c>
      <c r="K6" s="173">
        <f t="shared" ref="K6:L6" si="3">J6+1</f>
        <v>11</v>
      </c>
      <c r="L6" s="199">
        <f t="shared" si="3"/>
        <v>12</v>
      </c>
      <c r="M6" s="199">
        <f t="shared" ref="M6" si="4">L6+1</f>
        <v>13</v>
      </c>
      <c r="N6" s="199">
        <f t="shared" ref="N6" si="5">M6+1</f>
        <v>14</v>
      </c>
      <c r="O6" s="199">
        <f t="shared" ref="O6" si="6">N6+1</f>
        <v>15</v>
      </c>
      <c r="P6" s="205">
        <f t="shared" ref="P6" si="7">O6+1</f>
        <v>16</v>
      </c>
      <c r="Q6" s="205">
        <f t="shared" ref="Q6" si="8">P6+1</f>
        <v>17</v>
      </c>
      <c r="R6" s="205">
        <f t="shared" ref="R6" si="9">Q6+1</f>
        <v>18</v>
      </c>
      <c r="S6" s="205">
        <f t="shared" ref="S6:T6" si="10">R6+1</f>
        <v>19</v>
      </c>
      <c r="T6" s="233">
        <f t="shared" ref="T6" si="11">S6+1</f>
        <v>20</v>
      </c>
      <c r="U6" s="233">
        <f t="shared" ref="U6" si="12">T6+1</f>
        <v>21</v>
      </c>
      <c r="V6" s="233">
        <f t="shared" ref="V6" si="13">U6+1</f>
        <v>22</v>
      </c>
      <c r="W6" s="233">
        <f t="shared" ref="W6" si="14">V6+1</f>
        <v>23</v>
      </c>
    </row>
    <row r="7" spans="1:27" s="18" customFormat="1" x14ac:dyDescent="0.2">
      <c r="A7" s="178" t="s">
        <v>1</v>
      </c>
      <c r="B7" s="35" t="s">
        <v>56</v>
      </c>
      <c r="C7" s="19" t="s">
        <v>5</v>
      </c>
      <c r="D7" s="36">
        <f t="shared" ref="D7:T7" si="15">D8+D9</f>
        <v>1837400</v>
      </c>
      <c r="E7" s="36">
        <f>E8</f>
        <v>835049</v>
      </c>
      <c r="F7" s="37">
        <f>F8</f>
        <v>813248</v>
      </c>
      <c r="G7" s="38">
        <f>G8</f>
        <v>1648297</v>
      </c>
      <c r="H7" s="39">
        <f t="shared" si="15"/>
        <v>1837400</v>
      </c>
      <c r="I7" s="36">
        <f>I8</f>
        <v>780593</v>
      </c>
      <c r="J7" s="37">
        <f>J8</f>
        <v>809463</v>
      </c>
      <c r="K7" s="38">
        <f>K8</f>
        <v>1590056</v>
      </c>
      <c r="L7" s="40">
        <f t="shared" si="15"/>
        <v>1837400</v>
      </c>
      <c r="M7" s="36">
        <f>M8</f>
        <v>758001</v>
      </c>
      <c r="N7" s="37">
        <f>N8</f>
        <v>695923</v>
      </c>
      <c r="O7" s="38">
        <f>O8</f>
        <v>1453924</v>
      </c>
      <c r="P7" s="40">
        <f t="shared" ref="P7" si="16">P8+P9</f>
        <v>1651000</v>
      </c>
      <c r="Q7" s="36">
        <f>Q8</f>
        <v>684966</v>
      </c>
      <c r="R7" s="37">
        <f>R8</f>
        <v>713837</v>
      </c>
      <c r="S7" s="38">
        <f>S8</f>
        <v>1398803</v>
      </c>
      <c r="T7" s="40">
        <f>T8+T9</f>
        <v>1601238.6669999999</v>
      </c>
      <c r="U7" s="36">
        <f>U8</f>
        <v>761030</v>
      </c>
      <c r="V7" s="37">
        <f>V8</f>
        <v>692307</v>
      </c>
      <c r="W7" s="38">
        <f>W8</f>
        <v>1453337</v>
      </c>
    </row>
    <row r="8" spans="1:27" s="18" customFormat="1" x14ac:dyDescent="0.2">
      <c r="A8" s="41" t="s">
        <v>15</v>
      </c>
      <c r="B8" s="42" t="s">
        <v>57</v>
      </c>
      <c r="C8" s="174" t="s">
        <v>5</v>
      </c>
      <c r="D8" s="43">
        <v>1837400</v>
      </c>
      <c r="E8" s="44">
        <v>835049</v>
      </c>
      <c r="F8" s="45">
        <f>1648297-E8</f>
        <v>813248</v>
      </c>
      <c r="G8" s="46">
        <f>E8+F8</f>
        <v>1648297</v>
      </c>
      <c r="H8" s="47">
        <f>D8</f>
        <v>1837400</v>
      </c>
      <c r="I8" s="113">
        <v>780593</v>
      </c>
      <c r="J8" s="114">
        <v>809463</v>
      </c>
      <c r="K8" s="46">
        <f>I8+J8</f>
        <v>1590056</v>
      </c>
      <c r="L8" s="206">
        <v>1837400</v>
      </c>
      <c r="M8" s="113">
        <v>758001</v>
      </c>
      <c r="N8" s="114">
        <v>695923</v>
      </c>
      <c r="O8" s="46">
        <f>M8+N8</f>
        <v>1453924</v>
      </c>
      <c r="P8" s="206">
        <v>1651000</v>
      </c>
      <c r="Q8" s="113">
        <v>684966</v>
      </c>
      <c r="R8" s="114">
        <v>713837</v>
      </c>
      <c r="S8" s="46">
        <f>Q8+R8</f>
        <v>1398803</v>
      </c>
      <c r="T8" s="206">
        <v>1601238.6669999999</v>
      </c>
      <c r="U8" s="113">
        <v>761030</v>
      </c>
      <c r="V8" s="114">
        <f>1453337-761030</f>
        <v>692307</v>
      </c>
      <c r="W8" s="46">
        <f>U8+V8</f>
        <v>1453337</v>
      </c>
      <c r="X8" s="49"/>
      <c r="Y8" s="49"/>
      <c r="Z8" s="49"/>
      <c r="AA8" s="49"/>
    </row>
    <row r="9" spans="1:27" s="18" customFormat="1" x14ac:dyDescent="0.2">
      <c r="A9" s="71" t="s">
        <v>16</v>
      </c>
      <c r="B9" s="50" t="s">
        <v>58</v>
      </c>
      <c r="C9" s="20" t="s">
        <v>5</v>
      </c>
      <c r="D9" s="43"/>
      <c r="E9" s="43"/>
      <c r="F9" s="51"/>
      <c r="G9" s="52"/>
      <c r="H9" s="47"/>
      <c r="I9" s="43"/>
      <c r="J9" s="51"/>
      <c r="K9" s="52"/>
      <c r="L9" s="48"/>
      <c r="M9" s="43"/>
      <c r="N9" s="51"/>
      <c r="O9" s="52"/>
      <c r="P9" s="48"/>
      <c r="Q9" s="43"/>
      <c r="R9" s="51"/>
      <c r="S9" s="52"/>
      <c r="T9" s="48"/>
      <c r="U9" s="43"/>
      <c r="V9" s="51"/>
      <c r="W9" s="52"/>
    </row>
    <row r="10" spans="1:27" s="18" customFormat="1" ht="35.25" customHeight="1" x14ac:dyDescent="0.2">
      <c r="A10" s="72" t="s">
        <v>2</v>
      </c>
      <c r="B10" s="53" t="s">
        <v>59</v>
      </c>
      <c r="C10" s="20" t="s">
        <v>5</v>
      </c>
      <c r="D10" s="54"/>
      <c r="E10" s="54"/>
      <c r="F10" s="55"/>
      <c r="G10" s="56"/>
      <c r="H10" s="57"/>
      <c r="I10" s="54"/>
      <c r="J10" s="55"/>
      <c r="K10" s="56"/>
      <c r="L10" s="58"/>
      <c r="M10" s="54"/>
      <c r="N10" s="55"/>
      <c r="O10" s="56"/>
      <c r="P10" s="58"/>
      <c r="Q10" s="54"/>
      <c r="R10" s="55"/>
      <c r="S10" s="56"/>
      <c r="T10" s="58"/>
      <c r="U10" s="54"/>
      <c r="V10" s="55"/>
      <c r="W10" s="56"/>
    </row>
    <row r="11" spans="1:27" s="18" customFormat="1" ht="18.75" customHeight="1" x14ac:dyDescent="0.2">
      <c r="A11" s="71" t="s">
        <v>0</v>
      </c>
      <c r="B11" s="24" t="s">
        <v>60</v>
      </c>
      <c r="C11" s="20" t="s">
        <v>5</v>
      </c>
      <c r="D11" s="43">
        <v>650000</v>
      </c>
      <c r="E11" s="43">
        <f>221721+2699</f>
        <v>224420</v>
      </c>
      <c r="F11" s="51">
        <f>(523144+3744)-E11</f>
        <v>302468</v>
      </c>
      <c r="G11" s="52">
        <f>E11+F11</f>
        <v>526888</v>
      </c>
      <c r="H11" s="47">
        <f>D11</f>
        <v>650000</v>
      </c>
      <c r="I11" s="115">
        <v>225257</v>
      </c>
      <c r="J11" s="116">
        <v>295700</v>
      </c>
      <c r="K11" s="52">
        <f>I11+J11</f>
        <v>520957</v>
      </c>
      <c r="L11" s="207">
        <v>650000</v>
      </c>
      <c r="M11" s="115">
        <v>191828</v>
      </c>
      <c r="N11" s="116">
        <v>211888</v>
      </c>
      <c r="O11" s="52">
        <f>M11+N11</f>
        <v>403716</v>
      </c>
      <c r="P11" s="207">
        <v>521000</v>
      </c>
      <c r="Q11" s="115">
        <v>155775</v>
      </c>
      <c r="R11" s="116">
        <v>167478</v>
      </c>
      <c r="S11" s="52">
        <f>Q11+R11</f>
        <v>323253</v>
      </c>
      <c r="T11" s="207">
        <v>521000</v>
      </c>
      <c r="U11" s="115">
        <f>761030-569084</f>
        <v>191946</v>
      </c>
      <c r="V11" s="116">
        <f>692307-458114</f>
        <v>234193</v>
      </c>
      <c r="W11" s="52">
        <f>U11+V11</f>
        <v>426139</v>
      </c>
    </row>
    <row r="12" spans="1:27" s="18" customFormat="1" x14ac:dyDescent="0.2">
      <c r="A12" s="71" t="s">
        <v>3</v>
      </c>
      <c r="B12" s="24" t="s">
        <v>61</v>
      </c>
      <c r="C12" s="20" t="s">
        <v>5</v>
      </c>
      <c r="D12" s="43">
        <f t="shared" ref="D12:H12" si="17">D7+D10-D11</f>
        <v>1187400</v>
      </c>
      <c r="E12" s="54">
        <f t="shared" si="17"/>
        <v>610629</v>
      </c>
      <c r="F12" s="55">
        <f t="shared" si="17"/>
        <v>510780</v>
      </c>
      <c r="G12" s="59">
        <f t="shared" si="17"/>
        <v>1121409</v>
      </c>
      <c r="H12" s="47">
        <f t="shared" si="17"/>
        <v>1187400</v>
      </c>
      <c r="I12" s="54">
        <f t="shared" ref="I12:N12" si="18">I7+I10-I11</f>
        <v>555336</v>
      </c>
      <c r="J12" s="55">
        <f t="shared" si="18"/>
        <v>513763</v>
      </c>
      <c r="K12" s="59">
        <f t="shared" si="18"/>
        <v>1069099</v>
      </c>
      <c r="L12" s="48">
        <v>1187400</v>
      </c>
      <c r="M12" s="54">
        <f t="shared" si="18"/>
        <v>566173</v>
      </c>
      <c r="N12" s="55">
        <f t="shared" si="18"/>
        <v>484035</v>
      </c>
      <c r="O12" s="59">
        <f t="shared" ref="O12:P12" si="19">O7+O10-O11</f>
        <v>1050208</v>
      </c>
      <c r="P12" s="48">
        <f t="shared" si="19"/>
        <v>1130000</v>
      </c>
      <c r="Q12" s="54">
        <f t="shared" ref="Q12:S12" si="20">Q7+Q10-Q11</f>
        <v>529191</v>
      </c>
      <c r="R12" s="55">
        <f t="shared" si="20"/>
        <v>546359</v>
      </c>
      <c r="S12" s="59">
        <f t="shared" si="20"/>
        <v>1075550</v>
      </c>
      <c r="T12" s="48">
        <v>1080238.6669999999</v>
      </c>
      <c r="U12" s="54">
        <f>U7+U10-U11</f>
        <v>569084</v>
      </c>
      <c r="V12" s="55">
        <f>V7+V10-V11</f>
        <v>458114</v>
      </c>
      <c r="W12" s="59">
        <f>W7+W10-W11</f>
        <v>1027198</v>
      </c>
    </row>
    <row r="13" spans="1:27" s="18" customFormat="1" x14ac:dyDescent="0.2">
      <c r="A13" s="71" t="s">
        <v>4</v>
      </c>
      <c r="B13" s="24" t="s">
        <v>62</v>
      </c>
      <c r="C13" s="20" t="s">
        <v>5</v>
      </c>
      <c r="D13" s="43">
        <f t="shared" ref="D13:H13" si="21">D14+D15</f>
        <v>0</v>
      </c>
      <c r="E13" s="43">
        <f t="shared" si="21"/>
        <v>0</v>
      </c>
      <c r="F13" s="51">
        <f t="shared" si="21"/>
        <v>0</v>
      </c>
      <c r="G13" s="52">
        <f t="shared" si="21"/>
        <v>0</v>
      </c>
      <c r="H13" s="47">
        <f t="shared" si="21"/>
        <v>0</v>
      </c>
      <c r="I13" s="43">
        <f t="shared" ref="I13:K13" si="22">I14+I15</f>
        <v>0</v>
      </c>
      <c r="J13" s="51">
        <f t="shared" si="22"/>
        <v>0</v>
      </c>
      <c r="K13" s="52">
        <f t="shared" si="22"/>
        <v>0</v>
      </c>
      <c r="L13" s="48">
        <v>0</v>
      </c>
      <c r="M13" s="43">
        <f t="shared" ref="M13:N13" si="23">M14+M15</f>
        <v>0</v>
      </c>
      <c r="N13" s="51">
        <f t="shared" si="23"/>
        <v>0</v>
      </c>
      <c r="O13" s="52">
        <f t="shared" ref="O13" si="24">O14+O15</f>
        <v>0</v>
      </c>
      <c r="P13" s="48">
        <v>0</v>
      </c>
      <c r="Q13" s="43">
        <f t="shared" ref="Q13:S13" si="25">Q14+Q15</f>
        <v>0</v>
      </c>
      <c r="R13" s="51">
        <f t="shared" si="25"/>
        <v>0</v>
      </c>
      <c r="S13" s="52">
        <f t="shared" si="25"/>
        <v>0</v>
      </c>
      <c r="T13" s="48"/>
      <c r="U13" s="43">
        <f>U14+U15</f>
        <v>0</v>
      </c>
      <c r="V13" s="51">
        <f>V14+V15</f>
        <v>0</v>
      </c>
      <c r="W13" s="52">
        <f>W14+W15</f>
        <v>0</v>
      </c>
    </row>
    <row r="14" spans="1:27" s="18" customFormat="1" ht="18" customHeight="1" x14ac:dyDescent="0.2">
      <c r="A14" s="179" t="s">
        <v>63</v>
      </c>
      <c r="B14" s="60" t="s">
        <v>64</v>
      </c>
      <c r="C14" s="21" t="s">
        <v>5</v>
      </c>
      <c r="D14" s="43">
        <v>0</v>
      </c>
      <c r="E14" s="61"/>
      <c r="F14" s="62"/>
      <c r="G14" s="52"/>
      <c r="H14" s="47">
        <f>D14</f>
        <v>0</v>
      </c>
      <c r="I14" s="61"/>
      <c r="J14" s="62"/>
      <c r="K14" s="52"/>
      <c r="L14" s="48">
        <f>D14</f>
        <v>0</v>
      </c>
      <c r="M14" s="61"/>
      <c r="N14" s="62"/>
      <c r="O14" s="52"/>
      <c r="P14" s="48">
        <f>H14</f>
        <v>0</v>
      </c>
      <c r="Q14" s="61"/>
      <c r="R14" s="62"/>
      <c r="S14" s="52"/>
      <c r="T14" s="48">
        <f>'[17]раздел 2'!H14</f>
        <v>0</v>
      </c>
      <c r="U14" s="61"/>
      <c r="V14" s="62"/>
      <c r="W14" s="52"/>
    </row>
    <row r="15" spans="1:27" s="18" customFormat="1" ht="18" customHeight="1" x14ac:dyDescent="0.2">
      <c r="A15" s="69" t="s">
        <v>65</v>
      </c>
      <c r="B15" s="60" t="s">
        <v>66</v>
      </c>
      <c r="C15" s="20" t="s">
        <v>5</v>
      </c>
      <c r="D15" s="63"/>
      <c r="E15" s="43"/>
      <c r="F15" s="51"/>
      <c r="G15" s="52"/>
      <c r="H15" s="47"/>
      <c r="I15" s="43"/>
      <c r="J15" s="51"/>
      <c r="K15" s="52"/>
      <c r="L15" s="48"/>
      <c r="M15" s="43"/>
      <c r="N15" s="51"/>
      <c r="O15" s="52"/>
      <c r="P15" s="48"/>
      <c r="Q15" s="43"/>
      <c r="R15" s="51"/>
      <c r="S15" s="52"/>
      <c r="T15" s="48"/>
      <c r="U15" s="43"/>
      <c r="V15" s="51"/>
      <c r="W15" s="52"/>
    </row>
    <row r="16" spans="1:27" s="23" customFormat="1" ht="31.5" customHeight="1" x14ac:dyDescent="0.2">
      <c r="A16" s="64" t="s">
        <v>67</v>
      </c>
      <c r="B16" s="65" t="s">
        <v>68</v>
      </c>
      <c r="C16" s="22" t="s">
        <v>5</v>
      </c>
      <c r="D16" s="54">
        <f t="shared" ref="D16:T16" si="26">D12-D13</f>
        <v>1187400</v>
      </c>
      <c r="E16" s="66">
        <f t="shared" si="26"/>
        <v>610629</v>
      </c>
      <c r="F16" s="67">
        <f t="shared" si="26"/>
        <v>510780</v>
      </c>
      <c r="G16" s="56">
        <f t="shared" si="26"/>
        <v>1121409</v>
      </c>
      <c r="H16" s="57">
        <f t="shared" si="26"/>
        <v>1187400</v>
      </c>
      <c r="I16" s="66">
        <f t="shared" ref="I16:K16" si="27">I12-I13</f>
        <v>555336</v>
      </c>
      <c r="J16" s="67">
        <f t="shared" si="27"/>
        <v>513763</v>
      </c>
      <c r="K16" s="56">
        <f t="shared" si="27"/>
        <v>1069099</v>
      </c>
      <c r="L16" s="57">
        <f t="shared" si="26"/>
        <v>1187400</v>
      </c>
      <c r="M16" s="66">
        <f t="shared" si="26"/>
        <v>566173</v>
      </c>
      <c r="N16" s="67">
        <f t="shared" si="26"/>
        <v>484035</v>
      </c>
      <c r="O16" s="56">
        <f t="shared" si="26"/>
        <v>1050208</v>
      </c>
      <c r="P16" s="57">
        <f t="shared" ref="P16:S16" si="28">P12-P13</f>
        <v>1130000</v>
      </c>
      <c r="Q16" s="66">
        <f t="shared" si="28"/>
        <v>529191</v>
      </c>
      <c r="R16" s="67">
        <f t="shared" si="28"/>
        <v>546359</v>
      </c>
      <c r="S16" s="56">
        <f t="shared" si="28"/>
        <v>1075550</v>
      </c>
      <c r="T16" s="57">
        <f>T12-T13</f>
        <v>1080238.6669999999</v>
      </c>
      <c r="U16" s="66">
        <f>U12-U13</f>
        <v>569084</v>
      </c>
      <c r="V16" s="67">
        <f>V12-V13</f>
        <v>458114</v>
      </c>
      <c r="W16" s="56">
        <f>W12-W13</f>
        <v>1027198</v>
      </c>
    </row>
    <row r="17" spans="1:23" s="18" customFormat="1" ht="18.75" customHeight="1" x14ac:dyDescent="0.2">
      <c r="A17" s="68" t="s">
        <v>69</v>
      </c>
      <c r="B17" s="24" t="s">
        <v>70</v>
      </c>
      <c r="C17" s="20" t="s">
        <v>5</v>
      </c>
      <c r="D17" s="43">
        <f t="shared" ref="D17:T17" si="29">D18+D19+D20</f>
        <v>0</v>
      </c>
      <c r="E17" s="43">
        <f t="shared" si="29"/>
        <v>0</v>
      </c>
      <c r="F17" s="51">
        <f t="shared" si="29"/>
        <v>0</v>
      </c>
      <c r="G17" s="46">
        <f>G18+G19+G20</f>
        <v>0</v>
      </c>
      <c r="H17" s="47">
        <f t="shared" si="29"/>
        <v>0</v>
      </c>
      <c r="I17" s="43">
        <f t="shared" ref="I17:J17" si="30">I18+I19+I20</f>
        <v>0</v>
      </c>
      <c r="J17" s="51">
        <f t="shared" si="30"/>
        <v>0</v>
      </c>
      <c r="K17" s="46">
        <f>K18+K19+K20</f>
        <v>0</v>
      </c>
      <c r="L17" s="47">
        <f t="shared" si="29"/>
        <v>0</v>
      </c>
      <c r="M17" s="43">
        <f t="shared" si="29"/>
        <v>0</v>
      </c>
      <c r="N17" s="51">
        <f t="shared" si="29"/>
        <v>0</v>
      </c>
      <c r="O17" s="46">
        <f>O18+O19+O20</f>
        <v>0</v>
      </c>
      <c r="P17" s="47">
        <f t="shared" ref="P17:R17" si="31">P18+P19+P20</f>
        <v>0</v>
      </c>
      <c r="Q17" s="43">
        <f t="shared" si="31"/>
        <v>0</v>
      </c>
      <c r="R17" s="51">
        <f t="shared" si="31"/>
        <v>0</v>
      </c>
      <c r="S17" s="46">
        <f>S18+S19+S20</f>
        <v>0</v>
      </c>
      <c r="T17" s="47">
        <f>T18+T19+T20</f>
        <v>0</v>
      </c>
      <c r="U17" s="43">
        <f>U18+U19+U20</f>
        <v>0</v>
      </c>
      <c r="V17" s="51">
        <f>V18+V19+V20</f>
        <v>0</v>
      </c>
      <c r="W17" s="46">
        <f>W18+W19+W20</f>
        <v>0</v>
      </c>
    </row>
    <row r="18" spans="1:23" s="18" customFormat="1" ht="18" customHeight="1" x14ac:dyDescent="0.2">
      <c r="A18" s="69" t="s">
        <v>71</v>
      </c>
      <c r="B18" s="70" t="s">
        <v>72</v>
      </c>
      <c r="C18" s="21" t="s">
        <v>5</v>
      </c>
      <c r="D18" s="43"/>
      <c r="E18" s="61"/>
      <c r="F18" s="62"/>
      <c r="G18" s="52"/>
      <c r="H18" s="47"/>
      <c r="I18" s="61"/>
      <c r="J18" s="62"/>
      <c r="K18" s="52"/>
      <c r="L18" s="48"/>
      <c r="M18" s="61"/>
      <c r="N18" s="62"/>
      <c r="O18" s="52"/>
      <c r="P18" s="48"/>
      <c r="Q18" s="61"/>
      <c r="R18" s="62"/>
      <c r="S18" s="52"/>
      <c r="T18" s="48"/>
      <c r="U18" s="61"/>
      <c r="V18" s="62"/>
      <c r="W18" s="52"/>
    </row>
    <row r="19" spans="1:23" s="18" customFormat="1" x14ac:dyDescent="0.2">
      <c r="A19" s="71" t="s">
        <v>73</v>
      </c>
      <c r="B19" s="60" t="s">
        <v>74</v>
      </c>
      <c r="C19" s="20" t="s">
        <v>5</v>
      </c>
      <c r="D19" s="43">
        <v>0</v>
      </c>
      <c r="E19" s="43"/>
      <c r="F19" s="51"/>
      <c r="G19" s="46"/>
      <c r="H19" s="47">
        <f>D19</f>
        <v>0</v>
      </c>
      <c r="I19" s="43"/>
      <c r="J19" s="51"/>
      <c r="K19" s="46"/>
      <c r="L19" s="47">
        <f t="shared" ref="L19:L20" si="32">E19</f>
        <v>0</v>
      </c>
      <c r="M19" s="43"/>
      <c r="N19" s="51"/>
      <c r="O19" s="46"/>
      <c r="P19" s="47">
        <f t="shared" ref="P19:P20" si="33">I19</f>
        <v>0</v>
      </c>
      <c r="Q19" s="43"/>
      <c r="R19" s="51"/>
      <c r="S19" s="46"/>
      <c r="T19" s="47">
        <f>'[17]раздел 2'!I19</f>
        <v>0</v>
      </c>
      <c r="U19" s="43"/>
      <c r="V19" s="51"/>
      <c r="W19" s="46"/>
    </row>
    <row r="20" spans="1:23" s="18" customFormat="1" x14ac:dyDescent="0.2">
      <c r="A20" s="71" t="s">
        <v>75</v>
      </c>
      <c r="B20" s="60" t="s">
        <v>76</v>
      </c>
      <c r="C20" s="20" t="s">
        <v>5</v>
      </c>
      <c r="D20" s="43">
        <v>0</v>
      </c>
      <c r="E20" s="43"/>
      <c r="F20" s="51"/>
      <c r="G20" s="52"/>
      <c r="H20" s="47">
        <f>D20</f>
        <v>0</v>
      </c>
      <c r="I20" s="43"/>
      <c r="J20" s="51"/>
      <c r="K20" s="52"/>
      <c r="L20" s="47">
        <f t="shared" si="32"/>
        <v>0</v>
      </c>
      <c r="M20" s="43"/>
      <c r="N20" s="51"/>
      <c r="O20" s="52"/>
      <c r="P20" s="47">
        <f t="shared" si="33"/>
        <v>0</v>
      </c>
      <c r="Q20" s="43"/>
      <c r="R20" s="51"/>
      <c r="S20" s="52"/>
      <c r="T20" s="47">
        <f>'[17]раздел 2'!I20</f>
        <v>0</v>
      </c>
      <c r="U20" s="43"/>
      <c r="V20" s="51"/>
      <c r="W20" s="52"/>
    </row>
    <row r="21" spans="1:23" s="18" customFormat="1" x14ac:dyDescent="0.2">
      <c r="A21" s="72" t="s">
        <v>77</v>
      </c>
      <c r="B21" s="53" t="s">
        <v>78</v>
      </c>
      <c r="C21" s="20" t="s">
        <v>5</v>
      </c>
      <c r="D21" s="54">
        <f t="shared" ref="D21:H21" si="34">D16-D17</f>
        <v>1187400</v>
      </c>
      <c r="E21" s="100">
        <f>E16-E17</f>
        <v>610629</v>
      </c>
      <c r="F21" s="101">
        <f t="shared" ref="F21" si="35">F16-F17</f>
        <v>510780</v>
      </c>
      <c r="G21" s="102">
        <f>G16-G17</f>
        <v>1121409</v>
      </c>
      <c r="H21" s="57">
        <f t="shared" si="34"/>
        <v>1187400</v>
      </c>
      <c r="I21" s="73">
        <f>I16-I17</f>
        <v>555336</v>
      </c>
      <c r="J21" s="74">
        <f t="shared" ref="J21" si="36">J16-J17</f>
        <v>513763</v>
      </c>
      <c r="K21" s="75">
        <f>K16-K17</f>
        <v>1069099</v>
      </c>
      <c r="L21" s="57">
        <f t="shared" ref="L21:T21" si="37">L16-L17</f>
        <v>1187400</v>
      </c>
      <c r="M21" s="73">
        <f>M16-M17</f>
        <v>566173</v>
      </c>
      <c r="N21" s="74">
        <f t="shared" ref="N21" si="38">N16-N17</f>
        <v>484035</v>
      </c>
      <c r="O21" s="75">
        <f>O16-O17</f>
        <v>1050208</v>
      </c>
      <c r="P21" s="57">
        <f t="shared" ref="P21" si="39">P16-P17</f>
        <v>1130000</v>
      </c>
      <c r="Q21" s="73">
        <f>Q16-Q17</f>
        <v>529191</v>
      </c>
      <c r="R21" s="74">
        <f t="shared" ref="R21" si="40">R16-R17</f>
        <v>546359</v>
      </c>
      <c r="S21" s="75">
        <f>S16-S17</f>
        <v>1075550</v>
      </c>
      <c r="T21" s="57">
        <f>T16-T17</f>
        <v>1080238.6669999999</v>
      </c>
      <c r="U21" s="73">
        <f>U16-U17</f>
        <v>569084</v>
      </c>
      <c r="V21" s="74">
        <f>V16-V17</f>
        <v>458114</v>
      </c>
      <c r="W21" s="75">
        <f>W16-W17</f>
        <v>1027198</v>
      </c>
    </row>
    <row r="22" spans="1:23" s="18" customFormat="1" x14ac:dyDescent="0.2">
      <c r="A22" s="72"/>
      <c r="B22" s="24" t="s">
        <v>79</v>
      </c>
      <c r="C22" s="20"/>
      <c r="D22" s="43">
        <f t="shared" ref="D22:G22" si="41">D23+D30+D33</f>
        <v>1187400</v>
      </c>
      <c r="E22" s="103">
        <f t="shared" si="41"/>
        <v>610629</v>
      </c>
      <c r="F22" s="107">
        <f t="shared" si="41"/>
        <v>510780</v>
      </c>
      <c r="G22" s="112">
        <f t="shared" si="41"/>
        <v>1121409</v>
      </c>
      <c r="H22" s="47">
        <f>H23+H30+H33</f>
        <v>1187400</v>
      </c>
      <c r="I22" s="76">
        <f>I23+I30+I33</f>
        <v>555336</v>
      </c>
      <c r="J22" s="77">
        <f>J23+J30+J33</f>
        <v>513763</v>
      </c>
      <c r="K22" s="78">
        <f>K23+K30+K33</f>
        <v>1069099</v>
      </c>
      <c r="L22" s="47">
        <f t="shared" ref="L22:T22" si="42">L23+L30+L33</f>
        <v>1187400</v>
      </c>
      <c r="M22" s="76">
        <f>M23+M30+M33</f>
        <v>566173</v>
      </c>
      <c r="N22" s="77">
        <f>N23+N30+N33</f>
        <v>484035</v>
      </c>
      <c r="O22" s="78">
        <f>O23+O30+O33</f>
        <v>1050208</v>
      </c>
      <c r="P22" s="47">
        <f t="shared" ref="P22" si="43">P23+P30+P33</f>
        <v>1130000</v>
      </c>
      <c r="Q22" s="76">
        <f>Q23+Q30+Q33</f>
        <v>529191</v>
      </c>
      <c r="R22" s="77">
        <f>R23+R30+R33</f>
        <v>546359</v>
      </c>
      <c r="S22" s="78">
        <f>S23+S30+S33</f>
        <v>1075550</v>
      </c>
      <c r="T22" s="47">
        <f>T23+T30+T33</f>
        <v>1080238.6670000001</v>
      </c>
      <c r="U22" s="76">
        <f>U23+U30+U33</f>
        <v>569084</v>
      </c>
      <c r="V22" s="77">
        <f>V23+V30+V33</f>
        <v>458114</v>
      </c>
      <c r="W22" s="78">
        <f>W23+W30+W33</f>
        <v>1027198</v>
      </c>
    </row>
    <row r="23" spans="1:23" s="23" customFormat="1" x14ac:dyDescent="0.2">
      <c r="A23" s="180" t="s">
        <v>80</v>
      </c>
      <c r="B23" s="79" t="s">
        <v>81</v>
      </c>
      <c r="C23" s="25" t="s">
        <v>5</v>
      </c>
      <c r="D23" s="54">
        <f t="shared" ref="D23:H23" si="44">D24+D27</f>
        <v>0</v>
      </c>
      <c r="E23" s="104">
        <f t="shared" si="44"/>
        <v>0</v>
      </c>
      <c r="F23" s="105">
        <f t="shared" si="44"/>
        <v>0</v>
      </c>
      <c r="G23" s="106">
        <f t="shared" si="44"/>
        <v>0</v>
      </c>
      <c r="H23" s="57">
        <f t="shared" si="44"/>
        <v>0</v>
      </c>
      <c r="I23" s="80">
        <f t="shared" ref="I23:K23" si="45">I24+I27</f>
        <v>0</v>
      </c>
      <c r="J23" s="81">
        <f t="shared" si="45"/>
        <v>0</v>
      </c>
      <c r="K23" s="56">
        <f t="shared" si="45"/>
        <v>0</v>
      </c>
      <c r="L23" s="57">
        <f t="shared" ref="L23:T23" si="46">L24+L27</f>
        <v>0</v>
      </c>
      <c r="M23" s="80">
        <f t="shared" si="46"/>
        <v>0</v>
      </c>
      <c r="N23" s="81">
        <f t="shared" si="46"/>
        <v>0</v>
      </c>
      <c r="O23" s="56">
        <f t="shared" si="46"/>
        <v>0</v>
      </c>
      <c r="P23" s="57">
        <f t="shared" ref="P23:S23" si="47">P24+P27</f>
        <v>0</v>
      </c>
      <c r="Q23" s="80">
        <f t="shared" si="47"/>
        <v>0</v>
      </c>
      <c r="R23" s="81">
        <f t="shared" si="47"/>
        <v>0</v>
      </c>
      <c r="S23" s="56">
        <f t="shared" si="47"/>
        <v>0</v>
      </c>
      <c r="T23" s="57">
        <f>T24+T27</f>
        <v>0</v>
      </c>
      <c r="U23" s="80">
        <f>U24+U27</f>
        <v>0</v>
      </c>
      <c r="V23" s="81">
        <f>V24+V27</f>
        <v>0</v>
      </c>
      <c r="W23" s="56">
        <f>W24+W27</f>
        <v>0</v>
      </c>
    </row>
    <row r="24" spans="1:23" s="18" customFormat="1" ht="15.75" customHeight="1" x14ac:dyDescent="0.2">
      <c r="A24" s="71"/>
      <c r="B24" s="60" t="s">
        <v>82</v>
      </c>
      <c r="C24" s="20" t="s">
        <v>5</v>
      </c>
      <c r="D24" s="43"/>
      <c r="E24" s="103">
        <f t="shared" ref="E24:G24" si="48">E25+E26</f>
        <v>0</v>
      </c>
      <c r="F24" s="107">
        <f t="shared" si="48"/>
        <v>0</v>
      </c>
      <c r="G24" s="108">
        <f t="shared" si="48"/>
        <v>0</v>
      </c>
      <c r="H24" s="47"/>
      <c r="I24" s="43">
        <f t="shared" ref="I24:K24" si="49">I25+I26</f>
        <v>0</v>
      </c>
      <c r="J24" s="51">
        <f t="shared" si="49"/>
        <v>0</v>
      </c>
      <c r="K24" s="82">
        <f t="shared" si="49"/>
        <v>0</v>
      </c>
      <c r="L24" s="48"/>
      <c r="M24" s="43">
        <f t="shared" ref="M24:N24" si="50">M25+M26</f>
        <v>0</v>
      </c>
      <c r="N24" s="51">
        <f t="shared" si="50"/>
        <v>0</v>
      </c>
      <c r="O24" s="82">
        <f t="shared" ref="O24" si="51">O25+O26</f>
        <v>0</v>
      </c>
      <c r="P24" s="48"/>
      <c r="Q24" s="43">
        <f t="shared" ref="Q24:S24" si="52">Q25+Q26</f>
        <v>0</v>
      </c>
      <c r="R24" s="51">
        <f t="shared" si="52"/>
        <v>0</v>
      </c>
      <c r="S24" s="82">
        <f t="shared" si="52"/>
        <v>0</v>
      </c>
      <c r="T24" s="48"/>
      <c r="U24" s="43">
        <f>U25+U26</f>
        <v>0</v>
      </c>
      <c r="V24" s="51">
        <f>V25+V26</f>
        <v>0</v>
      </c>
      <c r="W24" s="82">
        <f>W25+W26</f>
        <v>0</v>
      </c>
    </row>
    <row r="25" spans="1:23" s="18" customFormat="1" x14ac:dyDescent="0.2">
      <c r="A25" s="41"/>
      <c r="B25" s="83" t="s">
        <v>83</v>
      </c>
      <c r="C25" s="174" t="s">
        <v>5</v>
      </c>
      <c r="D25" s="43"/>
      <c r="E25" s="109"/>
      <c r="F25" s="110"/>
      <c r="G25" s="108"/>
      <c r="H25" s="47"/>
      <c r="I25" s="44"/>
      <c r="J25" s="45"/>
      <c r="K25" s="82"/>
      <c r="L25" s="48"/>
      <c r="M25" s="44"/>
      <c r="N25" s="45"/>
      <c r="O25" s="82"/>
      <c r="P25" s="48"/>
      <c r="Q25" s="44"/>
      <c r="R25" s="45"/>
      <c r="S25" s="82"/>
      <c r="T25" s="48"/>
      <c r="U25" s="44"/>
      <c r="V25" s="45"/>
      <c r="W25" s="82"/>
    </row>
    <row r="26" spans="1:23" s="18" customFormat="1" x14ac:dyDescent="0.2">
      <c r="A26" s="71"/>
      <c r="B26" s="50" t="s">
        <v>84</v>
      </c>
      <c r="C26" s="20" t="s">
        <v>5</v>
      </c>
      <c r="D26" s="43"/>
      <c r="E26" s="103"/>
      <c r="F26" s="107"/>
      <c r="G26" s="111"/>
      <c r="H26" s="47"/>
      <c r="I26" s="43"/>
      <c r="J26" s="51"/>
      <c r="K26" s="46"/>
      <c r="L26" s="48"/>
      <c r="M26" s="43"/>
      <c r="N26" s="51"/>
      <c r="O26" s="46"/>
      <c r="P26" s="48"/>
      <c r="Q26" s="43"/>
      <c r="R26" s="51"/>
      <c r="S26" s="46"/>
      <c r="T26" s="48"/>
      <c r="U26" s="43"/>
      <c r="V26" s="51"/>
      <c r="W26" s="46"/>
    </row>
    <row r="27" spans="1:23" s="18" customFormat="1" x14ac:dyDescent="0.2">
      <c r="A27" s="71" t="s">
        <v>85</v>
      </c>
      <c r="B27" s="60" t="s">
        <v>86</v>
      </c>
      <c r="C27" s="20" t="s">
        <v>5</v>
      </c>
      <c r="D27" s="43"/>
      <c r="E27" s="103"/>
      <c r="F27" s="107"/>
      <c r="G27" s="112"/>
      <c r="H27" s="47"/>
      <c r="I27" s="43"/>
      <c r="J27" s="51"/>
      <c r="K27" s="52"/>
      <c r="L27" s="48"/>
      <c r="M27" s="43"/>
      <c r="N27" s="51"/>
      <c r="O27" s="52"/>
      <c r="P27" s="48"/>
      <c r="Q27" s="43"/>
      <c r="R27" s="51"/>
      <c r="S27" s="52"/>
      <c r="T27" s="48"/>
      <c r="U27" s="43"/>
      <c r="V27" s="51"/>
      <c r="W27" s="52"/>
    </row>
    <row r="28" spans="1:23" s="18" customFormat="1" x14ac:dyDescent="0.2">
      <c r="A28" s="71"/>
      <c r="B28" s="50" t="s">
        <v>83</v>
      </c>
      <c r="C28" s="20" t="s">
        <v>5</v>
      </c>
      <c r="D28" s="43"/>
      <c r="E28" s="103"/>
      <c r="F28" s="107"/>
      <c r="G28" s="111"/>
      <c r="H28" s="47"/>
      <c r="I28" s="43"/>
      <c r="J28" s="51"/>
      <c r="K28" s="46"/>
      <c r="L28" s="48"/>
      <c r="M28" s="43"/>
      <c r="N28" s="51"/>
      <c r="O28" s="46"/>
      <c r="P28" s="48"/>
      <c r="Q28" s="43"/>
      <c r="R28" s="51"/>
      <c r="S28" s="46"/>
      <c r="T28" s="48"/>
      <c r="U28" s="43"/>
      <c r="V28" s="51"/>
      <c r="W28" s="46"/>
    </row>
    <row r="29" spans="1:23" s="18" customFormat="1" x14ac:dyDescent="0.2">
      <c r="A29" s="71"/>
      <c r="B29" s="50" t="s">
        <v>84</v>
      </c>
      <c r="C29" s="20" t="s">
        <v>5</v>
      </c>
      <c r="D29" s="43"/>
      <c r="E29" s="43"/>
      <c r="F29" s="51"/>
      <c r="G29" s="52"/>
      <c r="H29" s="47"/>
      <c r="I29" s="43"/>
      <c r="J29" s="51"/>
      <c r="K29" s="52"/>
      <c r="L29" s="48"/>
      <c r="M29" s="43"/>
      <c r="N29" s="51"/>
      <c r="O29" s="52"/>
      <c r="P29" s="48"/>
      <c r="Q29" s="43"/>
      <c r="R29" s="51"/>
      <c r="S29" s="52"/>
      <c r="T29" s="48"/>
      <c r="U29" s="43"/>
      <c r="V29" s="51"/>
      <c r="W29" s="52"/>
    </row>
    <row r="30" spans="1:23" s="23" customFormat="1" x14ac:dyDescent="0.2">
      <c r="A30" s="180" t="s">
        <v>87</v>
      </c>
      <c r="B30" s="84" t="s">
        <v>88</v>
      </c>
      <c r="C30" s="25" t="s">
        <v>5</v>
      </c>
      <c r="D30" s="54">
        <f>D31+D32</f>
        <v>0</v>
      </c>
      <c r="E30" s="80">
        <f t="shared" ref="E30:G30" si="53">E31+E32</f>
        <v>0</v>
      </c>
      <c r="F30" s="81">
        <f t="shared" si="53"/>
        <v>0</v>
      </c>
      <c r="G30" s="56">
        <f t="shared" si="53"/>
        <v>0</v>
      </c>
      <c r="H30" s="57">
        <f t="shared" ref="H30:T30" si="54">H31+H32</f>
        <v>0</v>
      </c>
      <c r="I30" s="80">
        <f t="shared" si="54"/>
        <v>0</v>
      </c>
      <c r="J30" s="81">
        <f t="shared" si="54"/>
        <v>0</v>
      </c>
      <c r="K30" s="56">
        <f t="shared" si="54"/>
        <v>0</v>
      </c>
      <c r="L30" s="57">
        <f t="shared" si="54"/>
        <v>0</v>
      </c>
      <c r="M30" s="80">
        <f t="shared" si="54"/>
        <v>0</v>
      </c>
      <c r="N30" s="81">
        <f t="shared" si="54"/>
        <v>0</v>
      </c>
      <c r="O30" s="56">
        <f t="shared" ref="O30:P30" si="55">O31+O32</f>
        <v>0</v>
      </c>
      <c r="P30" s="57">
        <f t="shared" si="55"/>
        <v>0</v>
      </c>
      <c r="Q30" s="80">
        <f t="shared" ref="Q30:S30" si="56">Q31+Q32</f>
        <v>0</v>
      </c>
      <c r="R30" s="81">
        <f t="shared" si="56"/>
        <v>0</v>
      </c>
      <c r="S30" s="56">
        <f t="shared" si="56"/>
        <v>0</v>
      </c>
      <c r="T30" s="57">
        <f>T31+T32</f>
        <v>0</v>
      </c>
      <c r="U30" s="80">
        <f>U31+U32</f>
        <v>0</v>
      </c>
      <c r="V30" s="81">
        <f>V31+V32</f>
        <v>0</v>
      </c>
      <c r="W30" s="56">
        <f>W31+W32</f>
        <v>0</v>
      </c>
    </row>
    <row r="31" spans="1:23" s="18" customFormat="1" x14ac:dyDescent="0.2">
      <c r="A31" s="85"/>
      <c r="B31" s="86" t="s">
        <v>83</v>
      </c>
      <c r="C31" s="21" t="s">
        <v>5</v>
      </c>
      <c r="D31" s="43"/>
      <c r="E31" s="61"/>
      <c r="F31" s="62"/>
      <c r="G31" s="87"/>
      <c r="H31" s="47"/>
      <c r="I31" s="61"/>
      <c r="J31" s="62"/>
      <c r="K31" s="87"/>
      <c r="L31" s="48"/>
      <c r="M31" s="61"/>
      <c r="N31" s="62"/>
      <c r="O31" s="87"/>
      <c r="P31" s="48"/>
      <c r="Q31" s="61"/>
      <c r="R31" s="62"/>
      <c r="S31" s="87"/>
      <c r="T31" s="48"/>
      <c r="U31" s="61"/>
      <c r="V31" s="62"/>
      <c r="W31" s="87"/>
    </row>
    <row r="32" spans="1:23" s="18" customFormat="1" x14ac:dyDescent="0.2">
      <c r="A32" s="71"/>
      <c r="B32" s="88" t="s">
        <v>89</v>
      </c>
      <c r="C32" s="20" t="s">
        <v>5</v>
      </c>
      <c r="D32" s="43"/>
      <c r="E32" s="43"/>
      <c r="F32" s="51"/>
      <c r="G32" s="52"/>
      <c r="H32" s="47"/>
      <c r="I32" s="43"/>
      <c r="J32" s="51"/>
      <c r="K32" s="52"/>
      <c r="L32" s="48"/>
      <c r="M32" s="43"/>
      <c r="N32" s="51"/>
      <c r="O32" s="52"/>
      <c r="P32" s="48"/>
      <c r="Q32" s="43"/>
      <c r="R32" s="51"/>
      <c r="S32" s="52"/>
      <c r="T32" s="48"/>
      <c r="U32" s="43"/>
      <c r="V32" s="51"/>
      <c r="W32" s="52"/>
    </row>
    <row r="33" spans="1:28" s="23" customFormat="1" x14ac:dyDescent="0.2">
      <c r="A33" s="89" t="s">
        <v>90</v>
      </c>
      <c r="B33" s="90" t="s">
        <v>91</v>
      </c>
      <c r="C33" s="22" t="s">
        <v>5</v>
      </c>
      <c r="D33" s="54">
        <f>D34+D35</f>
        <v>1187400</v>
      </c>
      <c r="E33" s="66">
        <f t="shared" ref="E33" si="57">E34+E35</f>
        <v>610629</v>
      </c>
      <c r="F33" s="67">
        <f>F34+F35</f>
        <v>510780</v>
      </c>
      <c r="G33" s="91">
        <f t="shared" ref="G33" si="58">G34+G35</f>
        <v>1121409</v>
      </c>
      <c r="H33" s="57">
        <f t="shared" ref="H33:T33" si="59">H34+H35</f>
        <v>1187400</v>
      </c>
      <c r="I33" s="66">
        <f t="shared" si="59"/>
        <v>555336</v>
      </c>
      <c r="J33" s="67">
        <f>J34+J35</f>
        <v>513763</v>
      </c>
      <c r="K33" s="91">
        <f t="shared" ref="K33" si="60">K34+K35</f>
        <v>1069099</v>
      </c>
      <c r="L33" s="57">
        <f t="shared" si="59"/>
        <v>1187400</v>
      </c>
      <c r="M33" s="66">
        <f t="shared" si="59"/>
        <v>566173</v>
      </c>
      <c r="N33" s="67">
        <f>N34+N35</f>
        <v>484035</v>
      </c>
      <c r="O33" s="91">
        <f t="shared" ref="O33:Q33" si="61">O34+O35</f>
        <v>1050208</v>
      </c>
      <c r="P33" s="57">
        <f t="shared" si="61"/>
        <v>1130000</v>
      </c>
      <c r="Q33" s="66">
        <f t="shared" si="61"/>
        <v>529191</v>
      </c>
      <c r="R33" s="67">
        <f>R34+R35</f>
        <v>546359</v>
      </c>
      <c r="S33" s="91">
        <f t="shared" ref="S33" si="62">S34+S35</f>
        <v>1075550</v>
      </c>
      <c r="T33" s="57">
        <f>T34+T35</f>
        <v>1080238.6670000001</v>
      </c>
      <c r="U33" s="66">
        <f>U34+U35</f>
        <v>569084</v>
      </c>
      <c r="V33" s="67">
        <f>V34+V35</f>
        <v>458114</v>
      </c>
      <c r="W33" s="91">
        <f>W34+W35</f>
        <v>1027198</v>
      </c>
      <c r="X33" s="49"/>
      <c r="Y33" s="49"/>
      <c r="Z33" s="49"/>
      <c r="AA33" s="49"/>
      <c r="AB33" s="18"/>
    </row>
    <row r="34" spans="1:28" s="18" customFormat="1" x14ac:dyDescent="0.2">
      <c r="A34" s="71"/>
      <c r="B34" s="50" t="s">
        <v>83</v>
      </c>
      <c r="C34" s="20" t="s">
        <v>5</v>
      </c>
      <c r="D34" s="43">
        <v>1187400</v>
      </c>
      <c r="E34" s="43">
        <v>610629</v>
      </c>
      <c r="F34" s="51">
        <f>1121409-E34</f>
        <v>510780</v>
      </c>
      <c r="G34" s="82">
        <f>E34+F34</f>
        <v>1121409</v>
      </c>
      <c r="H34" s="47">
        <f>H21</f>
        <v>1187400</v>
      </c>
      <c r="I34" s="115">
        <v>555336</v>
      </c>
      <c r="J34" s="116">
        <v>513763</v>
      </c>
      <c r="K34" s="82">
        <f>I34+J34</f>
        <v>1069099</v>
      </c>
      <c r="L34" s="47">
        <f t="shared" ref="L34:T34" si="63">L21</f>
        <v>1187400</v>
      </c>
      <c r="M34" s="115">
        <v>566173</v>
      </c>
      <c r="N34" s="116">
        <v>484035</v>
      </c>
      <c r="O34" s="82">
        <f>M34+N34</f>
        <v>1050208</v>
      </c>
      <c r="P34" s="47">
        <f t="shared" ref="P34" si="64">P21</f>
        <v>1130000</v>
      </c>
      <c r="Q34" s="115">
        <v>529191</v>
      </c>
      <c r="R34" s="116">
        <v>546359</v>
      </c>
      <c r="S34" s="82">
        <f>Q34+R34</f>
        <v>1075550</v>
      </c>
      <c r="T34" s="47">
        <v>1080238.6670000001</v>
      </c>
      <c r="U34" s="115">
        <v>569084</v>
      </c>
      <c r="V34" s="116">
        <v>458114</v>
      </c>
      <c r="W34" s="82">
        <f>U34+V34</f>
        <v>1027198</v>
      </c>
    </row>
    <row r="35" spans="1:28" s="18" customFormat="1" x14ac:dyDescent="0.2">
      <c r="A35" s="92"/>
      <c r="B35" s="93" t="s">
        <v>92</v>
      </c>
      <c r="C35" s="175" t="s">
        <v>5</v>
      </c>
      <c r="D35" s="94">
        <v>0</v>
      </c>
      <c r="E35" s="95"/>
      <c r="F35" s="96"/>
      <c r="G35" s="97"/>
      <c r="H35" s="98">
        <f>D35</f>
        <v>0</v>
      </c>
      <c r="I35" s="95"/>
      <c r="J35" s="96"/>
      <c r="K35" s="97"/>
      <c r="L35" s="99">
        <v>0</v>
      </c>
      <c r="M35" s="95"/>
      <c r="N35" s="96"/>
      <c r="O35" s="97"/>
      <c r="P35" s="99">
        <v>0</v>
      </c>
      <c r="Q35" s="95"/>
      <c r="R35" s="96"/>
      <c r="S35" s="97"/>
      <c r="T35" s="99">
        <v>0</v>
      </c>
      <c r="U35" s="95"/>
      <c r="V35" s="96"/>
      <c r="W35" s="97"/>
    </row>
  </sheetData>
  <mergeCells count="20">
    <mergeCell ref="A1:S1"/>
    <mergeCell ref="D3:G3"/>
    <mergeCell ref="E4:G4"/>
    <mergeCell ref="A2:A5"/>
    <mergeCell ref="T4:T5"/>
    <mergeCell ref="B2:B5"/>
    <mergeCell ref="C2:C5"/>
    <mergeCell ref="D4:D5"/>
    <mergeCell ref="H4:H5"/>
    <mergeCell ref="L4:L5"/>
    <mergeCell ref="I4:K4"/>
    <mergeCell ref="T3:W3"/>
    <mergeCell ref="U4:W4"/>
    <mergeCell ref="D2:W2"/>
    <mergeCell ref="H3:K3"/>
    <mergeCell ref="L3:O3"/>
    <mergeCell ref="M4:O4"/>
    <mergeCell ref="P3:S3"/>
    <mergeCell ref="P4:P5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33"/>
  <sheetViews>
    <sheetView view="pageBreakPreview" zoomScale="90" zoomScaleNormal="85" zoomScaleSheetLayoutView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H21" sqref="H21:H22"/>
    </sheetView>
  </sheetViews>
  <sheetFormatPr defaultColWidth="9.140625" defaultRowHeight="15" x14ac:dyDescent="0.25"/>
  <cols>
    <col min="1" max="1" width="5.7109375" style="1" customWidth="1"/>
    <col min="2" max="2" width="28.140625" style="1" customWidth="1"/>
    <col min="3" max="3" width="11.85546875" style="1" customWidth="1"/>
    <col min="4" max="4" width="13.28515625" style="1" customWidth="1"/>
    <col min="5" max="5" width="23.42578125" style="1" customWidth="1"/>
    <col min="6" max="6" width="12.42578125" style="1" customWidth="1"/>
    <col min="7" max="8" width="13.28515625" style="1" customWidth="1"/>
    <col min="9" max="9" width="43" style="1" customWidth="1"/>
    <col min="10" max="10" width="29.42578125" style="1" hidden="1" customWidth="1"/>
    <col min="11" max="11" width="9.5703125" style="1" hidden="1" customWidth="1"/>
    <col min="12" max="12" width="10.42578125" style="1" hidden="1" customWidth="1"/>
    <col min="13" max="13" width="9.140625" style="1"/>
    <col min="14" max="14" width="10" style="1" bestFit="1" customWidth="1"/>
    <col min="15" max="16384" width="9.140625" style="1"/>
  </cols>
  <sheetData>
    <row r="1" spans="1:14" ht="18" customHeight="1" x14ac:dyDescent="0.25">
      <c r="A1" s="266" t="s">
        <v>37</v>
      </c>
      <c r="B1" s="266"/>
      <c r="C1" s="266"/>
      <c r="D1" s="266"/>
      <c r="E1" s="266"/>
      <c r="F1" s="266"/>
      <c r="G1" s="266"/>
      <c r="H1" s="266"/>
      <c r="I1" s="266"/>
    </row>
    <row r="2" spans="1:14" ht="15.75" customHeight="1" x14ac:dyDescent="0.25">
      <c r="A2" s="276" t="s">
        <v>17</v>
      </c>
      <c r="B2" s="276"/>
      <c r="C2" s="276"/>
      <c r="D2" s="276"/>
      <c r="E2" s="276"/>
      <c r="F2" s="276"/>
      <c r="G2" s="276"/>
      <c r="H2" s="276"/>
      <c r="I2" s="276"/>
    </row>
    <row r="3" spans="1:14" s="117" customFormat="1" ht="12.75" customHeight="1" x14ac:dyDescent="0.2">
      <c r="A3" s="263" t="s">
        <v>6</v>
      </c>
      <c r="B3" s="277" t="s">
        <v>96</v>
      </c>
      <c r="C3" s="277"/>
      <c r="D3" s="277"/>
      <c r="E3" s="278" t="s">
        <v>97</v>
      </c>
      <c r="F3" s="279"/>
      <c r="G3" s="279"/>
      <c r="H3" s="280" t="s">
        <v>106</v>
      </c>
      <c r="I3" s="281" t="s">
        <v>105</v>
      </c>
    </row>
    <row r="4" spans="1:14" s="117" customFormat="1" ht="69.75" customHeight="1" x14ac:dyDescent="0.2">
      <c r="A4" s="265"/>
      <c r="B4" s="118" t="s">
        <v>7</v>
      </c>
      <c r="C4" s="119" t="s">
        <v>18</v>
      </c>
      <c r="D4" s="119" t="s">
        <v>8</v>
      </c>
      <c r="E4" s="151" t="s">
        <v>7</v>
      </c>
      <c r="F4" s="151" t="s">
        <v>18</v>
      </c>
      <c r="G4" s="125" t="s">
        <v>98</v>
      </c>
      <c r="H4" s="280"/>
      <c r="I4" s="282"/>
    </row>
    <row r="5" spans="1:14" s="117" customFormat="1" ht="12.75" x14ac:dyDescent="0.2">
      <c r="A5" s="152">
        <v>1</v>
      </c>
      <c r="B5" s="152">
        <v>2</v>
      </c>
      <c r="C5" s="119">
        <v>3</v>
      </c>
      <c r="D5" s="119">
        <v>4</v>
      </c>
      <c r="E5" s="152">
        <v>5</v>
      </c>
      <c r="F5" s="152">
        <v>6</v>
      </c>
      <c r="G5" s="152">
        <v>7</v>
      </c>
      <c r="H5" s="152">
        <v>8</v>
      </c>
      <c r="I5" s="152">
        <v>9</v>
      </c>
    </row>
    <row r="6" spans="1:14" s="117" customFormat="1" ht="38.25" x14ac:dyDescent="0.2">
      <c r="A6" s="263" t="s">
        <v>1</v>
      </c>
      <c r="B6" s="263" t="s">
        <v>38</v>
      </c>
      <c r="C6" s="267" t="s">
        <v>39</v>
      </c>
      <c r="D6" s="273">
        <v>6079</v>
      </c>
      <c r="E6" s="176" t="s">
        <v>102</v>
      </c>
      <c r="F6" s="270" t="s">
        <v>39</v>
      </c>
      <c r="G6" s="128">
        <v>552.70000000000005</v>
      </c>
      <c r="H6" s="128"/>
      <c r="I6" s="128"/>
    </row>
    <row r="7" spans="1:14" s="117" customFormat="1" ht="25.5" x14ac:dyDescent="0.2">
      <c r="A7" s="264"/>
      <c r="B7" s="264"/>
      <c r="C7" s="268"/>
      <c r="D7" s="274"/>
      <c r="E7" s="120" t="s">
        <v>103</v>
      </c>
      <c r="F7" s="271"/>
      <c r="G7" s="129">
        <v>3466.5</v>
      </c>
      <c r="H7" s="129"/>
      <c r="I7" s="129"/>
    </row>
    <row r="8" spans="1:14" s="117" customFormat="1" ht="38.25" x14ac:dyDescent="0.2">
      <c r="A8" s="264"/>
      <c r="B8" s="264"/>
      <c r="C8" s="269"/>
      <c r="D8" s="275"/>
      <c r="E8" s="189" t="s">
        <v>104</v>
      </c>
      <c r="F8" s="272"/>
      <c r="G8" s="190">
        <v>2193.1</v>
      </c>
      <c r="H8" s="190"/>
      <c r="I8" s="190"/>
    </row>
    <row r="9" spans="1:14" s="117" customFormat="1" ht="14.25" customHeight="1" x14ac:dyDescent="0.2">
      <c r="A9" s="284" t="s">
        <v>99</v>
      </c>
      <c r="B9" s="285"/>
      <c r="C9" s="185"/>
      <c r="D9" s="186">
        <f>SUM(D6:D8)</f>
        <v>6079</v>
      </c>
      <c r="E9" s="187" t="s">
        <v>99</v>
      </c>
      <c r="F9" s="157"/>
      <c r="G9" s="188">
        <v>6212.3</v>
      </c>
      <c r="H9" s="188"/>
      <c r="I9" s="188"/>
    </row>
    <row r="10" spans="1:14" s="117" customFormat="1" ht="38.25" x14ac:dyDescent="0.2">
      <c r="A10" s="20" t="s">
        <v>1</v>
      </c>
      <c r="B10" s="182"/>
      <c r="C10" s="263" t="s">
        <v>40</v>
      </c>
      <c r="D10" s="183"/>
      <c r="E10" s="192" t="s">
        <v>110</v>
      </c>
      <c r="F10" s="193" t="s">
        <v>118</v>
      </c>
      <c r="G10" s="194">
        <v>641.18318999999997</v>
      </c>
      <c r="H10" s="158">
        <f>G10-D10</f>
        <v>641.18318999999997</v>
      </c>
      <c r="I10" s="171" t="s">
        <v>122</v>
      </c>
      <c r="J10" s="162" t="s">
        <v>116</v>
      </c>
      <c r="K10" s="158">
        <v>641183.18999999994</v>
      </c>
      <c r="L10" s="158">
        <v>641183.18999999994</v>
      </c>
    </row>
    <row r="11" spans="1:14" s="117" customFormat="1" ht="51" x14ac:dyDescent="0.2">
      <c r="A11" s="195" t="s">
        <v>2</v>
      </c>
      <c r="B11" s="201"/>
      <c r="C11" s="264"/>
      <c r="D11" s="202"/>
      <c r="E11" s="203" t="s">
        <v>126</v>
      </c>
      <c r="F11" s="85" t="s">
        <v>127</v>
      </c>
      <c r="G11" s="191">
        <v>306.89999999999998</v>
      </c>
      <c r="H11" s="158">
        <f>G11-D11</f>
        <v>306.89999999999998</v>
      </c>
      <c r="I11" s="204" t="s">
        <v>128</v>
      </c>
      <c r="J11" s="162"/>
      <c r="K11" s="158"/>
      <c r="L11" s="158"/>
    </row>
    <row r="12" spans="1:14" s="117" customFormat="1" ht="397.5" customHeight="1" x14ac:dyDescent="0.2">
      <c r="A12" s="283" t="s">
        <v>0</v>
      </c>
      <c r="B12" s="283" t="s">
        <v>38</v>
      </c>
      <c r="C12" s="264"/>
      <c r="D12" s="294">
        <v>6258.9384</v>
      </c>
      <c r="E12" s="184" t="s">
        <v>111</v>
      </c>
      <c r="F12" s="85" t="s">
        <v>119</v>
      </c>
      <c r="G12" s="191">
        <v>1594.0024699999999</v>
      </c>
      <c r="H12" s="291">
        <f>G12+G13+G14-D12</f>
        <v>-1566.9215899999999</v>
      </c>
      <c r="I12" s="171" t="s">
        <v>125</v>
      </c>
      <c r="J12" s="162" t="s">
        <v>114</v>
      </c>
      <c r="K12" s="158">
        <v>2959846.12</v>
      </c>
      <c r="L12" s="164">
        <v>1847088.01</v>
      </c>
      <c r="N12" s="172"/>
    </row>
    <row r="13" spans="1:14" s="117" customFormat="1" ht="38.25" x14ac:dyDescent="0.2">
      <c r="A13" s="264"/>
      <c r="B13" s="264"/>
      <c r="C13" s="264"/>
      <c r="D13" s="295"/>
      <c r="E13" s="121" t="s">
        <v>112</v>
      </c>
      <c r="F13" s="71" t="s">
        <v>120</v>
      </c>
      <c r="G13" s="166">
        <v>2437.2148900000002</v>
      </c>
      <c r="H13" s="292"/>
      <c r="I13" s="171" t="s">
        <v>123</v>
      </c>
      <c r="J13" s="162" t="s">
        <v>117</v>
      </c>
      <c r="K13" s="158">
        <v>2437214.89</v>
      </c>
      <c r="L13" s="158">
        <v>2437219.8800000004</v>
      </c>
    </row>
    <row r="14" spans="1:14" s="117" customFormat="1" ht="38.25" x14ac:dyDescent="0.2">
      <c r="A14" s="286"/>
      <c r="B14" s="264"/>
      <c r="C14" s="265"/>
      <c r="D14" s="295"/>
      <c r="E14" s="189" t="s">
        <v>113</v>
      </c>
      <c r="F14" s="71" t="s">
        <v>121</v>
      </c>
      <c r="G14" s="166">
        <v>660.79944999999998</v>
      </c>
      <c r="H14" s="293"/>
      <c r="I14" s="171" t="s">
        <v>124</v>
      </c>
      <c r="J14" s="162" t="s">
        <v>115</v>
      </c>
      <c r="K14" s="158">
        <v>660799.44999999995</v>
      </c>
      <c r="L14" s="158">
        <v>660799.44999999995</v>
      </c>
    </row>
    <row r="15" spans="1:14" s="117" customFormat="1" ht="17.25" customHeight="1" x14ac:dyDescent="0.2">
      <c r="A15" s="284" t="s">
        <v>99</v>
      </c>
      <c r="B15" s="285"/>
      <c r="C15" s="153"/>
      <c r="D15" s="155">
        <f>SUM(D10:D14)</f>
        <v>6258.9384</v>
      </c>
      <c r="E15" s="187" t="s">
        <v>99</v>
      </c>
      <c r="F15" s="159"/>
      <c r="G15" s="154">
        <f>SUM(G10:G14)</f>
        <v>5640.1</v>
      </c>
      <c r="H15" s="130">
        <f>G15-D15</f>
        <v>-618.83839999999964</v>
      </c>
      <c r="I15" s="130"/>
      <c r="J15" s="161"/>
      <c r="K15" s="165">
        <f>SUM(K10:K14)</f>
        <v>6699043.6500000004</v>
      </c>
      <c r="L15" s="165">
        <f>SUM(L10:L14)</f>
        <v>5586290.5300000003</v>
      </c>
    </row>
    <row r="16" spans="1:14" s="117" customFormat="1" ht="38.25" x14ac:dyDescent="0.2">
      <c r="A16" s="263" t="s">
        <v>1</v>
      </c>
      <c r="B16" s="296" t="s">
        <v>38</v>
      </c>
      <c r="C16" s="263" t="s">
        <v>41</v>
      </c>
      <c r="D16" s="287">
        <v>6382.2394864799999</v>
      </c>
      <c r="E16" s="24" t="s">
        <v>103</v>
      </c>
      <c r="F16" s="212">
        <v>44141</v>
      </c>
      <c r="G16" s="213">
        <v>2670.8</v>
      </c>
      <c r="H16" s="289">
        <f>G16+G17-D16</f>
        <v>-267.6394864799995</v>
      </c>
      <c r="I16" s="171" t="s">
        <v>130</v>
      </c>
      <c r="J16" s="161"/>
    </row>
    <row r="17" spans="1:10" s="117" customFormat="1" ht="38.25" x14ac:dyDescent="0.2">
      <c r="A17" s="264"/>
      <c r="B17" s="297"/>
      <c r="C17" s="264"/>
      <c r="D17" s="288"/>
      <c r="E17" s="24" t="s">
        <v>112</v>
      </c>
      <c r="F17" s="212">
        <v>44061</v>
      </c>
      <c r="G17" s="213">
        <v>3443.8</v>
      </c>
      <c r="H17" s="290"/>
      <c r="I17" s="171" t="s">
        <v>131</v>
      </c>
      <c r="J17" s="161"/>
    </row>
    <row r="18" spans="1:10" s="117" customFormat="1" ht="51" x14ac:dyDescent="0.2">
      <c r="A18" s="208" t="s">
        <v>2</v>
      </c>
      <c r="B18" s="121"/>
      <c r="C18" s="264"/>
      <c r="D18" s="126"/>
      <c r="E18" s="177" t="s">
        <v>132</v>
      </c>
      <c r="F18" s="214">
        <v>2020</v>
      </c>
      <c r="G18" s="122">
        <v>482.3</v>
      </c>
      <c r="H18" s="158">
        <f>G18-D18</f>
        <v>482.3</v>
      </c>
      <c r="I18" s="171" t="s">
        <v>133</v>
      </c>
      <c r="J18" s="161"/>
    </row>
    <row r="19" spans="1:10" s="117" customFormat="1" ht="127.5" x14ac:dyDescent="0.2">
      <c r="A19" s="208" t="s">
        <v>0</v>
      </c>
      <c r="B19" s="177"/>
      <c r="C19" s="265"/>
      <c r="D19" s="126"/>
      <c r="E19" s="124" t="s">
        <v>134</v>
      </c>
      <c r="F19" s="212">
        <v>44190</v>
      </c>
      <c r="G19" s="213">
        <v>722</v>
      </c>
      <c r="H19" s="158">
        <f>G19-D19</f>
        <v>722</v>
      </c>
      <c r="I19" s="171" t="s">
        <v>135</v>
      </c>
      <c r="J19" s="161"/>
    </row>
    <row r="20" spans="1:10" s="117" customFormat="1" ht="12.75" x14ac:dyDescent="0.2">
      <c r="A20" s="284" t="s">
        <v>99</v>
      </c>
      <c r="B20" s="285"/>
      <c r="C20" s="210"/>
      <c r="D20" s="155">
        <f>SUM(D16:D19)</f>
        <v>6382.2394864799999</v>
      </c>
      <c r="E20" s="187" t="s">
        <v>99</v>
      </c>
      <c r="F20" s="159"/>
      <c r="G20" s="215">
        <f>SUM(G16:G19)</f>
        <v>7318.9000000000005</v>
      </c>
      <c r="H20" s="130">
        <f>G20-D20</f>
        <v>936.66051352000068</v>
      </c>
      <c r="I20" s="130"/>
      <c r="J20" s="161"/>
    </row>
    <row r="21" spans="1:10" s="117" customFormat="1" ht="38.25" x14ac:dyDescent="0.2">
      <c r="A21" s="19" t="s">
        <v>1</v>
      </c>
      <c r="B21" s="192" t="s">
        <v>38</v>
      </c>
      <c r="C21" s="223" t="s">
        <v>42</v>
      </c>
      <c r="D21" s="224">
        <v>6545.8801069133478</v>
      </c>
      <c r="E21" s="226" t="s">
        <v>103</v>
      </c>
      <c r="F21" s="227">
        <v>44423</v>
      </c>
      <c r="G21" s="228">
        <v>2973.7</v>
      </c>
      <c r="H21" s="158">
        <f>G21-D21</f>
        <v>-3572.180106913348</v>
      </c>
      <c r="I21" s="231" t="s">
        <v>138</v>
      </c>
      <c r="J21" s="161"/>
    </row>
    <row r="22" spans="1:10" s="117" customFormat="1" ht="89.25" x14ac:dyDescent="0.2">
      <c r="A22" s="219" t="s">
        <v>2</v>
      </c>
      <c r="B22" s="121"/>
      <c r="C22" s="221"/>
      <c r="D22" s="222"/>
      <c r="E22" s="124" t="s">
        <v>137</v>
      </c>
      <c r="F22" s="229">
        <v>44489</v>
      </c>
      <c r="G22" s="230">
        <v>8103.6</v>
      </c>
      <c r="H22" s="158">
        <f>G22-D22</f>
        <v>8103.6</v>
      </c>
      <c r="I22" s="231" t="s">
        <v>139</v>
      </c>
      <c r="J22" s="161"/>
    </row>
    <row r="23" spans="1:10" s="117" customFormat="1" ht="12.75" x14ac:dyDescent="0.2">
      <c r="A23" s="284" t="s">
        <v>99</v>
      </c>
      <c r="B23" s="285"/>
      <c r="C23" s="220"/>
      <c r="D23" s="155">
        <f>SUM(D21:D22)</f>
        <v>6545.8801069133478</v>
      </c>
      <c r="E23" s="187" t="s">
        <v>99</v>
      </c>
      <c r="F23" s="159"/>
      <c r="G23" s="155">
        <f t="shared" ref="G23:H23" si="0">SUM(G21:G22)</f>
        <v>11077.3</v>
      </c>
      <c r="H23" s="155">
        <f t="shared" si="0"/>
        <v>4531.4198930866523</v>
      </c>
      <c r="I23" s="232"/>
      <c r="J23" s="161"/>
    </row>
    <row r="24" spans="1:10" s="117" customFormat="1" ht="12.75" x14ac:dyDescent="0.2">
      <c r="A24" s="209"/>
      <c r="B24" s="189"/>
      <c r="C24" s="123"/>
      <c r="D24" s="127"/>
      <c r="E24" s="124"/>
      <c r="F24" s="181"/>
      <c r="G24" s="217"/>
      <c r="H24" s="160"/>
      <c r="I24" s="218"/>
      <c r="J24" s="161"/>
    </row>
    <row r="25" spans="1:10" s="117" customFormat="1" ht="63.75" x14ac:dyDescent="0.2">
      <c r="A25" s="151" t="s">
        <v>1</v>
      </c>
      <c r="B25" s="225" t="s">
        <v>38</v>
      </c>
      <c r="C25" s="216" t="s">
        <v>43</v>
      </c>
      <c r="D25" s="127">
        <v>6759.0794219955142</v>
      </c>
      <c r="E25" s="325" t="s">
        <v>103</v>
      </c>
      <c r="F25" s="234">
        <v>2022</v>
      </c>
      <c r="G25" s="230">
        <v>5606.4</v>
      </c>
      <c r="H25" s="158">
        <f>G25-D25</f>
        <v>-1152.6794219955145</v>
      </c>
      <c r="I25" s="231" t="s">
        <v>141</v>
      </c>
      <c r="J25" s="161"/>
    </row>
    <row r="26" spans="1:10" x14ac:dyDescent="0.25">
      <c r="A26" s="284" t="s">
        <v>99</v>
      </c>
      <c r="B26" s="285"/>
      <c r="C26" s="235"/>
      <c r="D26" s="155">
        <f>SUM(D24:D25)</f>
        <v>6759.0794219955142</v>
      </c>
      <c r="E26" s="187" t="s">
        <v>99</v>
      </c>
      <c r="F26" s="159"/>
      <c r="G26" s="155">
        <f t="shared" ref="G26:H26" si="1">SUM(G24:G25)</f>
        <v>5606.4</v>
      </c>
      <c r="H26" s="155">
        <f t="shared" si="1"/>
        <v>-1152.6794219955145</v>
      </c>
      <c r="I26" s="232"/>
      <c r="J26" s="163"/>
    </row>
    <row r="27" spans="1:10" x14ac:dyDescent="0.25">
      <c r="E27" s="167"/>
      <c r="F27" s="167"/>
      <c r="G27" s="167"/>
      <c r="I27" s="163"/>
      <c r="J27" s="163"/>
    </row>
    <row r="28" spans="1:10" x14ac:dyDescent="0.25">
      <c r="E28" s="167"/>
      <c r="F28" s="168"/>
      <c r="G28" s="167"/>
    </row>
    <row r="29" spans="1:10" x14ac:dyDescent="0.25">
      <c r="E29" s="167"/>
      <c r="F29" s="168"/>
      <c r="G29" s="167"/>
    </row>
    <row r="30" spans="1:10" x14ac:dyDescent="0.25">
      <c r="E30" s="167"/>
      <c r="F30" s="168"/>
      <c r="G30" s="167"/>
    </row>
    <row r="31" spans="1:10" x14ac:dyDescent="0.25">
      <c r="E31" s="167"/>
      <c r="F31" s="168"/>
      <c r="G31" s="167"/>
    </row>
    <row r="32" spans="1:10" x14ac:dyDescent="0.25">
      <c r="E32" s="169"/>
      <c r="F32" s="167"/>
      <c r="G32" s="167"/>
      <c r="H32" s="170"/>
    </row>
    <row r="33" spans="8:8" x14ac:dyDescent="0.25">
      <c r="H33" s="170"/>
    </row>
  </sheetData>
  <mergeCells count="27">
    <mergeCell ref="A26:B26"/>
    <mergeCell ref="H16:H17"/>
    <mergeCell ref="H12:H14"/>
    <mergeCell ref="D12:D14"/>
    <mergeCell ref="A23:B23"/>
    <mergeCell ref="A20:B20"/>
    <mergeCell ref="A16:A17"/>
    <mergeCell ref="B16:B17"/>
    <mergeCell ref="C16:C19"/>
    <mergeCell ref="A15:B15"/>
    <mergeCell ref="A12:A14"/>
    <mergeCell ref="A6:A8"/>
    <mergeCell ref="A9:B9"/>
    <mergeCell ref="D16:D17"/>
    <mergeCell ref="C10:C14"/>
    <mergeCell ref="A1:I1"/>
    <mergeCell ref="C6:C8"/>
    <mergeCell ref="F6:F8"/>
    <mergeCell ref="D6:D8"/>
    <mergeCell ref="A2:I2"/>
    <mergeCell ref="A3:A4"/>
    <mergeCell ref="B3:D3"/>
    <mergeCell ref="E3:G3"/>
    <mergeCell ref="B6:B8"/>
    <mergeCell ref="H3:H4"/>
    <mergeCell ref="I3:I4"/>
    <mergeCell ref="B12:B14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9"/>
  <sheetViews>
    <sheetView zoomScaleNormal="100" workbookViewId="0">
      <selection activeCell="C34" sqref="C34"/>
    </sheetView>
  </sheetViews>
  <sheetFormatPr defaultColWidth="9.140625" defaultRowHeight="15" x14ac:dyDescent="0.25"/>
  <cols>
    <col min="1" max="1" width="5" style="1" customWidth="1"/>
    <col min="2" max="2" width="21.7109375" style="1" customWidth="1"/>
    <col min="3" max="3" width="11.85546875" style="1" customWidth="1"/>
    <col min="4" max="4" width="11.42578125" style="1" customWidth="1"/>
    <col min="5" max="5" width="16.42578125" style="1" customWidth="1"/>
    <col min="6" max="6" width="13.7109375" style="1" customWidth="1"/>
    <col min="7" max="7" width="11.5703125" style="1" customWidth="1"/>
    <col min="8" max="8" width="10.140625" style="1" customWidth="1"/>
    <col min="9" max="9" width="22.28515625" style="1" customWidth="1"/>
    <col min="10" max="10" width="14.140625" style="1" customWidth="1"/>
    <col min="11" max="13" width="13.28515625" style="1" customWidth="1"/>
    <col min="14" max="14" width="10" style="1" customWidth="1"/>
    <col min="15" max="15" width="11" style="1" customWidth="1"/>
    <col min="16" max="16384" width="9.140625" style="1"/>
  </cols>
  <sheetData>
    <row r="1" spans="1:16" ht="17.25" customHeight="1" x14ac:dyDescent="0.25">
      <c r="A1" s="298" t="s">
        <v>10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15.75" x14ac:dyDescent="0.25">
      <c r="A2" s="299" t="s">
        <v>9</v>
      </c>
      <c r="B2" s="302" t="s">
        <v>96</v>
      </c>
      <c r="C2" s="303"/>
      <c r="D2" s="303"/>
      <c r="E2" s="303"/>
      <c r="F2" s="303"/>
      <c r="G2" s="303"/>
      <c r="H2" s="304"/>
      <c r="I2" s="305" t="s">
        <v>97</v>
      </c>
      <c r="J2" s="305"/>
      <c r="K2" s="305"/>
      <c r="L2" s="305"/>
      <c r="M2" s="305"/>
      <c r="N2" s="305"/>
      <c r="O2" s="305"/>
      <c r="P2" s="131"/>
    </row>
    <row r="3" spans="1:16" ht="35.25" customHeight="1" x14ac:dyDescent="0.25">
      <c r="A3" s="300"/>
      <c r="B3" s="306" t="s">
        <v>11</v>
      </c>
      <c r="C3" s="306" t="s">
        <v>12</v>
      </c>
      <c r="D3" s="308" t="s">
        <v>21</v>
      </c>
      <c r="E3" s="309"/>
      <c r="F3" s="309"/>
      <c r="G3" s="309"/>
      <c r="H3" s="309"/>
      <c r="I3" s="306" t="s">
        <v>11</v>
      </c>
      <c r="J3" s="306" t="s">
        <v>12</v>
      </c>
      <c r="K3" s="310" t="s">
        <v>21</v>
      </c>
      <c r="L3" s="310"/>
      <c r="M3" s="310"/>
      <c r="N3" s="310"/>
      <c r="O3" s="310"/>
      <c r="P3" s="131"/>
    </row>
    <row r="4" spans="1:16" ht="31.5" x14ac:dyDescent="0.25">
      <c r="A4" s="301"/>
      <c r="B4" s="307"/>
      <c r="C4" s="307"/>
      <c r="D4" s="13" t="s">
        <v>19</v>
      </c>
      <c r="E4" s="13" t="s">
        <v>34</v>
      </c>
      <c r="F4" s="13" t="s">
        <v>129</v>
      </c>
      <c r="G4" s="13" t="s">
        <v>35</v>
      </c>
      <c r="H4" s="13" t="s">
        <v>36</v>
      </c>
      <c r="I4" s="307"/>
      <c r="J4" s="307"/>
      <c r="K4" s="13" t="s">
        <v>19</v>
      </c>
      <c r="L4" s="13" t="s">
        <v>34</v>
      </c>
      <c r="M4" s="13" t="s">
        <v>129</v>
      </c>
      <c r="N4" s="13" t="s">
        <v>35</v>
      </c>
      <c r="O4" s="13" t="s">
        <v>36</v>
      </c>
    </row>
    <row r="5" spans="1:16" ht="15.75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28">
        <v>8</v>
      </c>
      <c r="J5" s="28">
        <v>9</v>
      </c>
      <c r="K5" s="28">
        <v>10</v>
      </c>
      <c r="L5" s="28">
        <v>11</v>
      </c>
      <c r="M5" s="28">
        <f t="shared" ref="M5:O5" si="0">L5+1</f>
        <v>12</v>
      </c>
      <c r="N5" s="28">
        <f t="shared" si="0"/>
        <v>13</v>
      </c>
      <c r="O5" s="28">
        <f t="shared" si="0"/>
        <v>14</v>
      </c>
    </row>
    <row r="6" spans="1:16" ht="31.5" x14ac:dyDescent="0.25">
      <c r="A6" s="14" t="s">
        <v>1</v>
      </c>
      <c r="B6" s="15" t="s">
        <v>13</v>
      </c>
      <c r="C6" s="29" t="s">
        <v>14</v>
      </c>
      <c r="D6" s="30">
        <v>44120.821389172917</v>
      </c>
      <c r="E6" s="156">
        <v>47676.70207475737</v>
      </c>
      <c r="F6" s="30">
        <v>49681.625829116761</v>
      </c>
      <c r="G6" s="30">
        <v>52361.302689067888</v>
      </c>
      <c r="H6" s="30">
        <v>62688.353189654998</v>
      </c>
      <c r="I6" s="27" t="s">
        <v>13</v>
      </c>
      <c r="J6" s="29" t="s">
        <v>14</v>
      </c>
      <c r="K6" s="30">
        <v>41526.777390000003</v>
      </c>
      <c r="L6" s="156">
        <v>42865.440600000002</v>
      </c>
      <c r="M6" s="30">
        <v>47987.356389999994</v>
      </c>
      <c r="N6" s="30">
        <v>56345.1</v>
      </c>
      <c r="O6" s="30">
        <v>58926.043419999987</v>
      </c>
    </row>
    <row r="9" spans="1:16" x14ac:dyDescent="0.25">
      <c r="N9" s="326"/>
    </row>
  </sheetData>
  <mergeCells count="10">
    <mergeCell ref="A1:O1"/>
    <mergeCell ref="A2:A4"/>
    <mergeCell ref="B2:H2"/>
    <mergeCell ref="I2:O2"/>
    <mergeCell ref="B3:B4"/>
    <mergeCell ref="C3:C4"/>
    <mergeCell ref="D3:H3"/>
    <mergeCell ref="I3:I4"/>
    <mergeCell ref="J3:J4"/>
    <mergeCell ref="K3:O3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9"/>
  <sheetViews>
    <sheetView tabSelected="1" zoomScale="90" zoomScaleNormal="90" workbookViewId="0">
      <selection activeCell="M8" sqref="M8"/>
    </sheetView>
  </sheetViews>
  <sheetFormatPr defaultRowHeight="12.75" x14ac:dyDescent="0.2"/>
  <cols>
    <col min="1" max="1" width="6.7109375" style="117" customWidth="1"/>
    <col min="2" max="2" width="58.28515625" style="117" customWidth="1"/>
    <col min="3" max="3" width="13.28515625" style="117" customWidth="1"/>
    <col min="4" max="7" width="7.85546875" style="117" customWidth="1"/>
    <col min="8" max="8" width="11.28515625" style="117" customWidth="1"/>
    <col min="9" max="9" width="8.85546875" style="117" customWidth="1"/>
    <col min="10" max="11" width="9.42578125" style="117" customWidth="1"/>
    <col min="12" max="12" width="14.5703125" style="117" hidden="1" customWidth="1"/>
    <col min="13" max="13" width="11.5703125" style="117" customWidth="1"/>
    <col min="14" max="14" width="15.42578125" style="117" customWidth="1"/>
    <col min="15" max="16384" width="9.140625" style="117"/>
  </cols>
  <sheetData>
    <row r="1" spans="1:14" ht="38.25" customHeight="1" x14ac:dyDescent="0.2">
      <c r="A1" s="240" t="s">
        <v>100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s="1" customFormat="1" ht="38.25" customHeight="1" x14ac:dyDescent="0.25">
      <c r="A2" s="320" t="s">
        <v>9</v>
      </c>
      <c r="B2" s="320" t="s">
        <v>11</v>
      </c>
      <c r="C2" s="320" t="s">
        <v>12</v>
      </c>
      <c r="D2" s="323" t="s">
        <v>24</v>
      </c>
      <c r="E2" s="324"/>
      <c r="F2" s="324"/>
      <c r="G2" s="324"/>
      <c r="H2" s="324"/>
      <c r="I2" s="324"/>
      <c r="J2" s="324"/>
      <c r="K2" s="324"/>
      <c r="L2" s="132"/>
      <c r="M2" s="311" t="s">
        <v>109</v>
      </c>
      <c r="N2" s="314" t="s">
        <v>105</v>
      </c>
    </row>
    <row r="3" spans="1:14" s="1" customFormat="1" ht="22.5" customHeight="1" x14ac:dyDescent="0.25">
      <c r="A3" s="321"/>
      <c r="B3" s="321"/>
      <c r="C3" s="321"/>
      <c r="D3" s="317" t="s">
        <v>19</v>
      </c>
      <c r="E3" s="319"/>
      <c r="F3" s="317" t="s">
        <v>34</v>
      </c>
      <c r="G3" s="318"/>
      <c r="H3" s="317" t="s">
        <v>129</v>
      </c>
      <c r="I3" s="318"/>
      <c r="J3" s="317" t="s">
        <v>35</v>
      </c>
      <c r="K3" s="318"/>
      <c r="L3" s="133" t="s">
        <v>36</v>
      </c>
      <c r="M3" s="312"/>
      <c r="N3" s="315"/>
    </row>
    <row r="4" spans="1:14" s="1" customFormat="1" ht="28.5" customHeight="1" x14ac:dyDescent="0.25">
      <c r="A4" s="322"/>
      <c r="B4" s="322"/>
      <c r="C4" s="322"/>
      <c r="D4" s="134" t="s">
        <v>54</v>
      </c>
      <c r="E4" s="134" t="s">
        <v>55</v>
      </c>
      <c r="F4" s="134" t="s">
        <v>54</v>
      </c>
      <c r="G4" s="135" t="s">
        <v>55</v>
      </c>
      <c r="H4" s="200" t="s">
        <v>54</v>
      </c>
      <c r="I4" s="135" t="s">
        <v>55</v>
      </c>
      <c r="J4" s="211" t="s">
        <v>54</v>
      </c>
      <c r="K4" s="135" t="s">
        <v>55</v>
      </c>
      <c r="L4" s="134" t="s">
        <v>54</v>
      </c>
      <c r="M4" s="313"/>
      <c r="N4" s="316"/>
    </row>
    <row r="5" spans="1:14" s="1" customFormat="1" ht="15" x14ac:dyDescent="0.25">
      <c r="A5" s="136">
        <v>1</v>
      </c>
      <c r="B5" s="137">
        <v>2</v>
      </c>
      <c r="C5" s="137">
        <v>3</v>
      </c>
      <c r="D5" s="136">
        <v>4</v>
      </c>
      <c r="E5" s="136">
        <v>5</v>
      </c>
      <c r="F5" s="138">
        <f>E5+1</f>
        <v>6</v>
      </c>
      <c r="G5" s="138">
        <f t="shared" ref="G5:I5" si="0">F5+1</f>
        <v>7</v>
      </c>
      <c r="H5" s="138">
        <f t="shared" si="0"/>
        <v>8</v>
      </c>
      <c r="I5" s="138">
        <f t="shared" si="0"/>
        <v>9</v>
      </c>
      <c r="J5" s="138">
        <f t="shared" ref="J5" si="1">I5+1</f>
        <v>10</v>
      </c>
      <c r="K5" s="138">
        <f t="shared" ref="K5" si="2">J5+1</f>
        <v>11</v>
      </c>
      <c r="L5" s="138">
        <f>J5+1</f>
        <v>11</v>
      </c>
      <c r="M5" s="138">
        <f t="shared" ref="M5:N5" si="3">L5+1</f>
        <v>12</v>
      </c>
      <c r="N5" s="138">
        <f t="shared" si="3"/>
        <v>13</v>
      </c>
    </row>
    <row r="6" spans="1:14" s="1" customFormat="1" ht="15" customHeight="1" x14ac:dyDescent="0.25">
      <c r="A6" s="139" t="s">
        <v>23</v>
      </c>
      <c r="B6" s="196" t="s">
        <v>44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1:14" s="1" customFormat="1" ht="30" x14ac:dyDescent="0.25">
      <c r="A7" s="140">
        <v>1</v>
      </c>
      <c r="B7" s="141" t="s">
        <v>45</v>
      </c>
      <c r="C7" s="142" t="s">
        <v>46</v>
      </c>
      <c r="D7" s="142">
        <v>0</v>
      </c>
      <c r="E7" s="142">
        <v>0</v>
      </c>
      <c r="F7" s="142">
        <v>0</v>
      </c>
      <c r="G7" s="142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f>K7-J7</f>
        <v>0</v>
      </c>
      <c r="N7" s="140"/>
    </row>
    <row r="8" spans="1:14" s="1" customFormat="1" ht="180" x14ac:dyDescent="0.25">
      <c r="A8" s="143" t="s">
        <v>15</v>
      </c>
      <c r="B8" s="144" t="s">
        <v>47</v>
      </c>
      <c r="C8" s="145" t="s">
        <v>22</v>
      </c>
      <c r="D8" s="145">
        <v>0</v>
      </c>
      <c r="E8" s="145">
        <v>0</v>
      </c>
      <c r="F8" s="145">
        <v>0</v>
      </c>
      <c r="G8" s="145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f>K8-J8</f>
        <v>0</v>
      </c>
      <c r="N8" s="146"/>
    </row>
    <row r="9" spans="1:14" s="1" customFormat="1" ht="15" x14ac:dyDescent="0.25">
      <c r="A9" s="147" t="s">
        <v>16</v>
      </c>
      <c r="B9" s="148" t="s">
        <v>48</v>
      </c>
      <c r="C9" s="149" t="s">
        <v>49</v>
      </c>
      <c r="D9" s="150">
        <v>14</v>
      </c>
      <c r="E9" s="150">
        <v>14</v>
      </c>
      <c r="F9" s="150">
        <v>14</v>
      </c>
      <c r="G9" s="150">
        <v>14</v>
      </c>
      <c r="H9" s="150">
        <v>14</v>
      </c>
      <c r="I9" s="150">
        <v>14</v>
      </c>
      <c r="J9" s="150">
        <v>14</v>
      </c>
      <c r="K9" s="150">
        <v>14</v>
      </c>
      <c r="L9" s="150">
        <v>14</v>
      </c>
      <c r="M9" s="150">
        <f>K9-J9</f>
        <v>0</v>
      </c>
      <c r="N9" s="150"/>
    </row>
  </sheetData>
  <mergeCells count="11">
    <mergeCell ref="A1:N1"/>
    <mergeCell ref="M2:M4"/>
    <mergeCell ref="N2:N4"/>
    <mergeCell ref="H3:I3"/>
    <mergeCell ref="D3:E3"/>
    <mergeCell ref="A2:A4"/>
    <mergeCell ref="B2:B4"/>
    <mergeCell ref="C2:C4"/>
    <mergeCell ref="F3:G3"/>
    <mergeCell ref="J3:K3"/>
    <mergeCell ref="D2:K2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2023-05-21T23:38:08Z</cp:lastPrinted>
  <dcterms:created xsi:type="dcterms:W3CDTF">1996-10-08T23:32:33Z</dcterms:created>
  <dcterms:modified xsi:type="dcterms:W3CDTF">2023-05-21T23:49:00Z</dcterms:modified>
</cp:coreProperties>
</file>