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DD2D3E65-7E91-48D5-818F-E9AEBFC198F1}" xr6:coauthVersionLast="47" xr6:coauthVersionMax="47" xr10:uidLastSave="{00000000-0000-0000-0000-000000000000}"/>
  <bookViews>
    <workbookView xWindow="105" yWindow="165" windowWidth="15915" windowHeight="15555" activeTab="4" xr2:uid="{00000000-000D-0000-FFFF-FFFF00000000}"/>
  </bookViews>
  <sheets>
    <sheet name="раздел 1" sheetId="16" r:id="rId1"/>
    <sheet name="раздел 2" sheetId="19" r:id="rId2"/>
    <sheet name="раздел 3" sheetId="17" r:id="rId3"/>
    <sheet name="раздел 4" sheetId="21" r:id="rId4"/>
    <sheet name="раздел 5" sheetId="18" r:id="rId5"/>
  </sheets>
  <externalReferences>
    <externalReference r:id="rId6"/>
  </externalReferences>
  <definedNames>
    <definedName name="_xlnm.Print_Titles" localSheetId="2">'раздел 3'!$3:$5</definedName>
    <definedName name="_xlnm.Print_Area" localSheetId="1">'раздел 2'!$A$1:$W$35</definedName>
    <definedName name="_xlnm.Print_Area" localSheetId="2">'раздел 3'!$A$1:$I$34</definedName>
    <definedName name="_xlnm.Print_Area" localSheetId="4">'раздел 5'!$A$1:$S$23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7" l="1"/>
  <c r="H7" i="17"/>
  <c r="H8" i="17"/>
  <c r="H9" i="17"/>
  <c r="H10" i="17"/>
  <c r="H11" i="17"/>
  <c r="H12" i="17"/>
  <c r="H13" i="17"/>
  <c r="H14" i="17"/>
  <c r="H15" i="17"/>
  <c r="H16" i="17"/>
  <c r="H6" i="17"/>
  <c r="D17" i="17" l="1"/>
  <c r="G17" i="17"/>
  <c r="U21" i="18" l="1"/>
  <c r="T21" i="18"/>
  <c r="V9" i="18" l="1"/>
  <c r="V8" i="18"/>
  <c r="V7" i="18"/>
  <c r="R12" i="18" l="1"/>
  <c r="R11" i="18"/>
  <c r="R20" i="18"/>
  <c r="Q19" i="18"/>
  <c r="R19" i="18" s="1"/>
  <c r="R18" i="18"/>
  <c r="Q10" i="18"/>
  <c r="R10" i="18" s="1"/>
  <c r="S35" i="19" l="1"/>
  <c r="S34" i="19"/>
  <c r="S33" i="19"/>
  <c r="R33" i="19"/>
  <c r="Q33" i="19"/>
  <c r="S32" i="19"/>
  <c r="S31" i="19"/>
  <c r="S30" i="19"/>
  <c r="R30" i="19"/>
  <c r="Q30" i="19"/>
  <c r="S29" i="19"/>
  <c r="S28" i="19"/>
  <c r="S27" i="19" s="1"/>
  <c r="R27" i="19"/>
  <c r="Q27" i="19"/>
  <c r="S26" i="19"/>
  <c r="S25" i="19"/>
  <c r="R24" i="19"/>
  <c r="Q24" i="19"/>
  <c r="S20" i="19"/>
  <c r="S19" i="19"/>
  <c r="S18" i="19"/>
  <c r="R17" i="19"/>
  <c r="Q17" i="19"/>
  <c r="S14" i="19"/>
  <c r="S13" i="19" s="1"/>
  <c r="R13" i="19"/>
  <c r="Q13" i="19"/>
  <c r="R12" i="19"/>
  <c r="Q12" i="19"/>
  <c r="S10" i="19"/>
  <c r="S7" i="19"/>
  <c r="P33" i="19"/>
  <c r="P30" i="19"/>
  <c r="P27" i="19"/>
  <c r="P24" i="19"/>
  <c r="P13" i="19"/>
  <c r="P7" i="19"/>
  <c r="P12" i="19" s="1"/>
  <c r="P16" i="19" s="1"/>
  <c r="S12" i="19" l="1"/>
  <c r="S16" i="19" s="1"/>
  <c r="S24" i="19"/>
  <c r="S23" i="19" s="1"/>
  <c r="S22" i="19" s="1"/>
  <c r="P23" i="19"/>
  <c r="Q23" i="19"/>
  <c r="Q16" i="19"/>
  <c r="S17" i="19"/>
  <c r="R23" i="19"/>
  <c r="R16" i="19"/>
  <c r="N23" i="18"/>
  <c r="F23" i="18"/>
  <c r="N22" i="18"/>
  <c r="F22" i="18"/>
  <c r="N21" i="18"/>
  <c r="F21" i="18"/>
  <c r="N20" i="18"/>
  <c r="F20" i="18"/>
  <c r="N19" i="18"/>
  <c r="F19" i="18"/>
  <c r="N18" i="18"/>
  <c r="F18" i="18"/>
  <c r="N16" i="18"/>
  <c r="J16" i="18"/>
  <c r="F16" i="18"/>
  <c r="N15" i="18"/>
  <c r="J15" i="18"/>
  <c r="F15" i="18"/>
  <c r="N14" i="18"/>
  <c r="J14" i="18"/>
  <c r="F14" i="18"/>
  <c r="N12" i="18"/>
  <c r="J12" i="18"/>
  <c r="F12" i="18"/>
  <c r="N11" i="18"/>
  <c r="J11" i="18"/>
  <c r="F11" i="18"/>
  <c r="N10" i="18"/>
  <c r="J10" i="18"/>
  <c r="F10" i="18"/>
  <c r="N9" i="18"/>
  <c r="J9" i="18"/>
  <c r="F9" i="18"/>
  <c r="N8" i="18"/>
  <c r="J8" i="18"/>
  <c r="F8" i="18"/>
  <c r="N7" i="18"/>
  <c r="J7" i="18"/>
  <c r="F7" i="18"/>
  <c r="S21" i="19" l="1"/>
  <c r="N12" i="19"/>
  <c r="N13" i="19"/>
  <c r="L35" i="19" l="1"/>
  <c r="L32" i="19"/>
  <c r="L29" i="19"/>
  <c r="L25" i="19"/>
  <c r="L26" i="19"/>
  <c r="L22" i="19"/>
  <c r="L21" i="19"/>
  <c r="L20" i="19"/>
  <c r="P17" i="19" s="1"/>
  <c r="L14" i="19"/>
  <c r="L12" i="19"/>
  <c r="L28" i="19" l="1"/>
  <c r="L31" i="19"/>
  <c r="L34" i="19"/>
  <c r="D6" i="19" l="1"/>
  <c r="D7" i="19"/>
  <c r="E7" i="19"/>
  <c r="F7" i="19"/>
  <c r="F12" i="19" s="1"/>
  <c r="F16" i="19" s="1"/>
  <c r="F21" i="19" s="1"/>
  <c r="G7" i="19"/>
  <c r="D12" i="19"/>
  <c r="G10" i="19"/>
  <c r="G12" i="19" s="1"/>
  <c r="E12" i="19"/>
  <c r="E16" i="19" s="1"/>
  <c r="E21" i="19" s="1"/>
  <c r="E13" i="19"/>
  <c r="F13" i="19"/>
  <c r="D13" i="19"/>
  <c r="G14" i="19"/>
  <c r="G13" i="19" s="1"/>
  <c r="E17" i="19"/>
  <c r="F17" i="19"/>
  <c r="G18" i="19"/>
  <c r="G19" i="19"/>
  <c r="G20" i="19"/>
  <c r="E24" i="19"/>
  <c r="F24" i="19"/>
  <c r="G24" i="19"/>
  <c r="D24" i="19"/>
  <c r="G25" i="19"/>
  <c r="G26" i="19"/>
  <c r="E27" i="19"/>
  <c r="F27" i="19"/>
  <c r="D27" i="19"/>
  <c r="G28" i="19"/>
  <c r="G29" i="19"/>
  <c r="E30" i="19"/>
  <c r="F30" i="19"/>
  <c r="D30" i="19"/>
  <c r="G31" i="19"/>
  <c r="G30" i="19" s="1"/>
  <c r="G32" i="19"/>
  <c r="E33" i="19"/>
  <c r="F33" i="19"/>
  <c r="G34" i="19"/>
  <c r="G33" i="19" s="1"/>
  <c r="G35" i="19"/>
  <c r="G16" i="19" l="1"/>
  <c r="G27" i="19"/>
  <c r="F23" i="19"/>
  <c r="F22" i="19" s="1"/>
  <c r="G17" i="19"/>
  <c r="D16" i="19"/>
  <c r="G23" i="19"/>
  <c r="G22" i="19" s="1"/>
  <c r="E23" i="19"/>
  <c r="E22" i="19" s="1"/>
  <c r="D17" i="19"/>
  <c r="D21" i="19" s="1"/>
  <c r="D33" i="19"/>
  <c r="D23" i="19"/>
  <c r="D22" i="19" s="1"/>
  <c r="G21" i="19" l="1"/>
  <c r="O35" i="19"/>
  <c r="O34" i="19"/>
  <c r="N33" i="19"/>
  <c r="M33" i="19"/>
  <c r="O32" i="19"/>
  <c r="O31" i="19"/>
  <c r="O30" i="19" s="1"/>
  <c r="N30" i="19"/>
  <c r="M30" i="19"/>
  <c r="O29" i="19"/>
  <c r="O28" i="19"/>
  <c r="N27" i="19"/>
  <c r="M27" i="19"/>
  <c r="O26" i="19"/>
  <c r="O25" i="19"/>
  <c r="O24" i="19" s="1"/>
  <c r="N24" i="19"/>
  <c r="M24" i="19"/>
  <c r="O20" i="19"/>
  <c r="O19" i="19"/>
  <c r="O18" i="19"/>
  <c r="N17" i="19"/>
  <c r="M17" i="19"/>
  <c r="O14" i="19"/>
  <c r="O13" i="19" s="1"/>
  <c r="M13" i="19"/>
  <c r="M12" i="19"/>
  <c r="O10" i="19"/>
  <c r="O7" i="19"/>
  <c r="O33" i="19" l="1"/>
  <c r="M23" i="19"/>
  <c r="O12" i="19"/>
  <c r="O17" i="19"/>
  <c r="N16" i="19"/>
  <c r="N21" i="19" s="1"/>
  <c r="N23" i="19"/>
  <c r="N22" i="19" s="1"/>
  <c r="O27" i="19"/>
  <c r="O16" i="19"/>
  <c r="O21" i="19" s="1"/>
  <c r="M16" i="19"/>
  <c r="M21" i="19" s="1"/>
  <c r="M22" i="19"/>
  <c r="O23" i="19"/>
  <c r="O22" i="19" s="1"/>
  <c r="W35" i="19"/>
  <c r="W34" i="19"/>
  <c r="V33" i="19"/>
  <c r="U33" i="19"/>
  <c r="W32" i="19"/>
  <c r="W31" i="19"/>
  <c r="V30" i="19"/>
  <c r="U30" i="19"/>
  <c r="U27" i="19"/>
  <c r="W28" i="19"/>
  <c r="V27" i="19"/>
  <c r="W26" i="19"/>
  <c r="W25" i="19"/>
  <c r="V24" i="19"/>
  <c r="U24" i="19"/>
  <c r="W20" i="19"/>
  <c r="W19" i="19"/>
  <c r="W18" i="19"/>
  <c r="V17" i="19"/>
  <c r="U17" i="19"/>
  <c r="W14" i="19"/>
  <c r="W13" i="19" s="1"/>
  <c r="V13" i="19"/>
  <c r="U13" i="19"/>
  <c r="V12" i="19"/>
  <c r="U12" i="19"/>
  <c r="U16" i="19" s="1"/>
  <c r="W7" i="19"/>
  <c r="W30" i="19" l="1"/>
  <c r="U21" i="19"/>
  <c r="V23" i="19"/>
  <c r="V22" i="19" s="1"/>
  <c r="U23" i="19"/>
  <c r="U22" i="19" s="1"/>
  <c r="V16" i="19"/>
  <c r="V21" i="19" s="1"/>
  <c r="W33" i="19"/>
  <c r="W17" i="19"/>
  <c r="W24" i="19"/>
  <c r="W10" i="19"/>
  <c r="W12" i="19" s="1"/>
  <c r="W16" i="19" s="1"/>
  <c r="W29" i="19"/>
  <c r="W27" i="19" s="1"/>
  <c r="W21" i="19" l="1"/>
  <c r="W23" i="19"/>
  <c r="W22" i="19" s="1"/>
  <c r="T33" i="19" l="1"/>
  <c r="T34" i="19" s="1"/>
  <c r="T30" i="19"/>
  <c r="T31" i="19" s="1"/>
  <c r="T27" i="19"/>
  <c r="T28" i="19" s="1"/>
  <c r="T24" i="19"/>
  <c r="T25" i="19" s="1"/>
  <c r="T20" i="19"/>
  <c r="T19" i="19"/>
  <c r="T18" i="19"/>
  <c r="T17" i="19" s="1"/>
  <c r="T14" i="19"/>
  <c r="T13" i="19" s="1"/>
  <c r="T10" i="19"/>
  <c r="T7" i="19"/>
  <c r="T23" i="19" l="1"/>
  <c r="T22" i="19" s="1"/>
  <c r="T12" i="19"/>
  <c r="T16" i="19" s="1"/>
  <c r="T21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Петрова Татьяна Геннадьевна</author>
  </authors>
  <commentList>
    <comment ref="E16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04"/>
          </rPr>
          <t>Петрова Татьяна Геннадьевна:</t>
        </r>
        <r>
          <rPr>
            <sz val="8"/>
            <color indexed="81"/>
            <rFont val="Tahoma"/>
            <family val="2"/>
            <charset val="204"/>
          </rPr>
          <t xml:space="preserve">
соотв 1 водопровод 27,46 км</t>
        </r>
      </text>
    </comment>
  </commentList>
</comments>
</file>

<file path=xl/sharedStrings.xml><?xml version="1.0" encoding="utf-8"?>
<sst xmlns="http://schemas.openxmlformats.org/spreadsheetml/2006/main" count="344" uniqueCount="164">
  <si>
    <t>1.</t>
  </si>
  <si>
    <t>2.</t>
  </si>
  <si>
    <t>3.</t>
  </si>
  <si>
    <t>прочим потребителям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</si>
  <si>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</si>
  <si>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</si>
  <si>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</si>
  <si>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</si>
  <si>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</si>
  <si>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</si>
  <si>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</si>
  <si>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тыс. руб.</t>
  </si>
  <si>
    <t>Наименование показателя</t>
  </si>
  <si>
    <t>Показатели качества воды</t>
  </si>
  <si>
    <t>1.1</t>
  </si>
  <si>
    <t>%</t>
  </si>
  <si>
    <t>1.2</t>
  </si>
  <si>
    <t>Показатели надежности и бесперебойности водоснабжения</t>
  </si>
  <si>
    <t>2.1</t>
  </si>
  <si>
    <t>ед./км</t>
  </si>
  <si>
    <t>куб.м</t>
  </si>
  <si>
    <t>4.</t>
  </si>
  <si>
    <t>5.</t>
  </si>
  <si>
    <t>Объем финансовых потребностей</t>
  </si>
  <si>
    <t>Показатели эффективности использования ресурсов, в том числе уровень потерь воды</t>
  </si>
  <si>
    <t>доля потерь воды в централизованной системе водоснабжения при транспортировке в общем объеме воды, поданной в водопроводную сеть</t>
  </si>
  <si>
    <t>6.</t>
  </si>
  <si>
    <t>6.1.</t>
  </si>
  <si>
    <t>7.</t>
  </si>
  <si>
    <t>7.3</t>
  </si>
  <si>
    <t xml:space="preserve">Срок реализации мероприятия, лет </t>
  </si>
  <si>
    <t>№ п/п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</si>
  <si>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</si>
  <si>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 xml:space="preserve"> -</t>
  </si>
  <si>
    <t xml:space="preserve"> - 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</si>
  <si>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</si>
  <si>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</si>
  <si>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общее количество отобранных проб</t>
  </si>
  <si>
    <t>ед.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</si>
  <si>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</si>
  <si>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2</t>
  </si>
  <si>
    <t>2.2</t>
  </si>
  <si>
    <t>показатель надежности и бесперебойности централизованной системы холодного водоснабжения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</si>
  <si>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</si>
  <si>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</si>
  <si>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1</t>
  </si>
  <si>
    <t>км</t>
  </si>
  <si>
    <t>общий объем воды, поданной в водопроводную сеть</t>
  </si>
  <si>
    <t>объем потерь воды в централизованной системе водоснабжения при ее транспортировке</t>
  </si>
  <si>
    <t>тыс. куб.м</t>
  </si>
  <si>
    <t>I</t>
  </si>
  <si>
    <t>II</t>
  </si>
  <si>
    <t>III</t>
  </si>
  <si>
    <t>Значение показателя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</si>
  <si>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</si>
  <si>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</si>
  <si>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</si>
  <si>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</si>
  <si>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</si>
  <si>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</si>
  <si>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Отке, 4</t>
  </si>
  <si>
    <t>МП городского округа Анадырь «Городское коммунальное хозяйство»</t>
  </si>
  <si>
    <t>689000, Чукотский автономный округ, г. Анадырь, ул. Ленина, 45</t>
  </si>
  <si>
    <t>Раздел 2. Баланс водоснабжения (питьевая вода (питьевое водоснабжение))</t>
  </si>
  <si>
    <t>№
п/п</t>
  </si>
  <si>
    <t>Наименование</t>
  </si>
  <si>
    <t>Показатели прозводственной деятельности</t>
  </si>
  <si>
    <t>план</t>
  </si>
  <si>
    <t>факт</t>
  </si>
  <si>
    <t>год</t>
  </si>
  <si>
    <t>1 полугодие</t>
  </si>
  <si>
    <t>2 полугодие</t>
  </si>
  <si>
    <t>Объем воды из источников водоснабжения:</t>
  </si>
  <si>
    <t xml:space="preserve">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</si>
  <si>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</si>
  <si>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</si>
  <si>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</si>
  <si>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питьевой воды, поданной в сеть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</si>
  <si>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</si>
  <si>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</si>
  <si>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</si>
  <si>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</si>
  <si>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</si>
  <si>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Полезный отпуск питьевой воды, всего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</si>
  <si>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</si>
  <si>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</si>
  <si>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</si>
  <si>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</si>
  <si>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</si>
  <si>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</si>
  <si>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</si>
  <si>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Отпуск питьевой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</si>
  <si>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</si>
  <si>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</si>
  <si>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</si>
  <si>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</si>
  <si>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</si>
  <si>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</si>
  <si>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</si>
  <si>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</si>
  <si>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бюджетным потребителям:</t>
  </si>
  <si>
    <t xml:space="preserve">        - расчетными способами</t>
  </si>
  <si>
    <t>7.4</t>
  </si>
  <si>
    <t xml:space="preserve">          - расчетными способами</t>
  </si>
  <si>
    <t>№           п/п</t>
  </si>
  <si>
    <t>ФАКТ</t>
  </si>
  <si>
    <t>ОТЧЕТ ОБ ИСПОЛНЕНИИ ПРОИЗВОДСТВЕННОЙ ПРОГРАММЫ</t>
  </si>
  <si>
    <t>2019 год</t>
  </si>
  <si>
    <t>2020 год</t>
  </si>
  <si>
    <t>2021 год</t>
  </si>
  <si>
    <t>2023 год</t>
  </si>
  <si>
    <r>
      <t xml:space="preserve">Раздел 3. Перечень плановых мероприятий по ремонту объектов централизованной системы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</si>
  <si>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r>
      <t>3.1. План мероприятий по ремонту объектов централизованной систе</t>
    </r>
    <r>
      <rPr>
        <b/>
        <sz val="12"/>
        <rFont val="Times New Roman"/>
        <family val="1"/>
        <charset val="204"/>
      </rPr>
      <t>мы холодного водоснабжения</t>
    </r>
  </si>
  <si>
    <t>ПЛАН</t>
  </si>
  <si>
    <t>8.</t>
  </si>
  <si>
    <t>9.</t>
  </si>
  <si>
    <t>3.2. План мероприятий, направленных на улучшение качества питьевой воды*</t>
  </si>
  <si>
    <t>* План мероприятий, направленных на улучшение качества питьевой воды, организацией не представлен</t>
  </si>
  <si>
    <t>3.3. План мероприятий по энергосбережению и повышению энергетической эффективности, в том числе по снижению потерь воды при транспортировке*</t>
  </si>
  <si>
    <t>* План мероприятий по энергосбережению и повышению энергетической эффективности, организацией не представлен</t>
  </si>
  <si>
    <t>Раздел 4. Объем финансовых потребностей, необходимых для реализации производственной программы</t>
  </si>
  <si>
    <t>Отклонение 
(- не использовано, + перерасход)</t>
  </si>
  <si>
    <t>Причины отклонения</t>
  </si>
  <si>
    <t>Срок реализации мероприятия</t>
  </si>
  <si>
    <t>Раздел 5. Плановые показатели надежности, качества, энергетической эффективности объектов централизованной системы холодного водоснабжения</t>
  </si>
  <si>
    <t>удельный расход электрической энергии, потребляемой в технологическом процессе подготовки питьевой воды, на единицу объема воды, отпускаемой в сеть</t>
  </si>
  <si>
    <t>кВт.ч/     куб.м</t>
  </si>
  <si>
    <t>общее количество электрической энергии, потребляемой в технологическом процессе подготовки питьевой воды</t>
  </si>
  <si>
    <t>тыс.кВт.ч</t>
  </si>
  <si>
    <t>общий объем питьевой воды, в отношении которой осуществляется водоподготовка</t>
  </si>
  <si>
    <t>тыс.куб.м</t>
  </si>
  <si>
    <t xml:space="preserve">Отклонение </t>
  </si>
  <si>
    <t>Руководитель организации</t>
  </si>
  <si>
    <t>(должность)</t>
  </si>
  <si>
    <t>(ФИО, подпись)</t>
  </si>
  <si>
    <t>-</t>
  </si>
  <si>
    <t xml:space="preserve">Перерывы в водоснабжении происходят в результате образования свищей в теле трубопровода. </t>
  </si>
  <si>
    <t>МП "ГКХ" не выполняло отбор проб с источника водоснабжения (на водоочистной станции)</t>
  </si>
  <si>
    <t>МП «ГКХ» не осуществляло водоподготовку питьевой воды</t>
  </si>
  <si>
    <t>Снижение показателя надежности и бесперебойности связано со снижением  количества перерывов в подаче воды. Данные фиксируются в журнале диспетчера</t>
  </si>
  <si>
    <t>МП «Горкоммунхоз» не осуществляет водоподготовку питьевой воды</t>
  </si>
  <si>
    <t xml:space="preserve">производились плановые замены трубопроводов водоснабжения со стальных на ППР, что привело к снижению уровня железа в воде и показателя мутности </t>
  </si>
  <si>
    <t xml:space="preserve">при планировании специалистом МП "Горкоммунхоз" был некорректно истолкован требуемый показатель, ввиду чего количество перерывов в подаче воды запланировано неверно  </t>
  </si>
  <si>
    <t>отпуск по приборам учета</t>
  </si>
  <si>
    <t>В.Б. Ковальский</t>
  </si>
  <si>
    <t>10.</t>
  </si>
  <si>
    <t>11.</t>
  </si>
  <si>
    <t>в 2023 г. отсутствовали пробы питьевой воды, не соответствующие установленным требованиям</t>
  </si>
  <si>
    <t>в сфере холодного водоснабжения (питьевая вода (питьевое водоснабжение)) за 2024 год</t>
  </si>
  <si>
    <t>2024 год</t>
  </si>
  <si>
    <t xml:space="preserve">2024 год </t>
  </si>
  <si>
    <t>Не проводились расширенные отборы проб воды</t>
  </si>
  <si>
    <t>Закрепили муниц имущество дог №1-24Х от 15.07.2024г. (10м по ул. Отке 39)</t>
  </si>
  <si>
    <t>Капитальный ремонт магистральных сетей ХВС от УТ-21/1 до УТ-13б/1 (от Ленина №55 до Беринга №10)</t>
  </si>
  <si>
    <t>Капитальный ремонт магистральных сетей ХВС от УТ-5/2 до УТ-5.3/2 (от Отке №4 до Южная №6)</t>
  </si>
  <si>
    <t>Капитальный ремонт магистральных сетей ХВС от УТ-18.1/3 до УТ-16/3  (от Ленина №23 до Ленина №11)</t>
  </si>
  <si>
    <t>Капитальный ремонт магистральных сетей ХВС от УТ-16/3 (Ленина №11) до  Ленина №5  П-образный компенсатор</t>
  </si>
  <si>
    <t>Капитальный ремонт магистральных сетей ХВС от УТ-10/3 до УТ-23/3 (от аптечный склад до ПНИ)</t>
  </si>
  <si>
    <t>Капитальный ремонт магистральных сетей ХВС от УТ-21/1 (д/с "Парус") до МКД Ленина, д. 53</t>
  </si>
  <si>
    <t>от УТ-1 до ЦТП №9 г. Анадырь</t>
  </si>
  <si>
    <t>от УТ-30/1 до УТ-30в/1 ул. Ленина, д. 40</t>
  </si>
  <si>
    <t>Восстановление изоляции трубопроводов водоснабжения ДДТ</t>
  </si>
  <si>
    <t>Капитальный ремонт сетей тепловодоснабжения и водоотведения по улице Энергетиков (от ввода МКД по ул. Энергетиков, 4 до УТ 14.2/7)</t>
  </si>
  <si>
    <t>Капитальный ремонт сетей тепловодоснабжения и водоотведения по улице Энергетиков (от УТ 14.2/7 до ввода МКД по ул. Энергетиков,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</si>
</sst>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0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5" fillId="0" borderId="0"/>
    <xf numFmtId="0" fontId="10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23" fillId="0" borderId="0"/>
  </cellStyleXfs>
  <cellXfs count="264">
    <xf numFmtId="0" fontId="0" fillId="0" borderId="0" xfId="0"/>
    <xf numFmtId="0" fontId="2" fillId="0" borderId="1" xfId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9" fillId="0" borderId="1" xfId="0" applyFont="1" applyBorder="1"/>
    <xf numFmtId="49" fontId="6" fillId="0" borderId="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4" applyFont="1"/>
    <xf numFmtId="0" fontId="6" fillId="0" borderId="1" xfId="4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6" fillId="0" borderId="0" xfId="4" applyFont="1"/>
    <xf numFmtId="0" fontId="2" fillId="0" borderId="1" xfId="1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8" fillId="0" borderId="0" xfId="4" applyFont="1"/>
    <xf numFmtId="0" fontId="2" fillId="0" borderId="0" xfId="1" applyFont="1" applyAlignment="1">
      <alignment horizontal="left"/>
    </xf>
    <xf numFmtId="0" fontId="8" fillId="0" borderId="0" xfId="4" applyFont="1" applyAlignment="1">
      <alignment horizontal="left"/>
    </xf>
    <xf numFmtId="0" fontId="12" fillId="0" borderId="0" xfId="1" applyFont="1"/>
    <xf numFmtId="0" fontId="15" fillId="0" borderId="0" xfId="1" applyFont="1" applyAlignment="1">
      <alignment vertical="top"/>
    </xf>
    <xf numFmtId="0" fontId="9" fillId="0" borderId="1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indent="1"/>
    </xf>
    <xf numFmtId="0" fontId="9" fillId="0" borderId="1" xfId="1" applyFont="1" applyBorder="1" applyAlignment="1">
      <alignment horizontal="left" vertical="center" wrapText="1" indent="2"/>
    </xf>
    <xf numFmtId="0" fontId="9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4" fillId="0" borderId="1" xfId="1" applyFont="1" applyBorder="1" applyAlignment="1">
      <alignment horizontal="left" vertical="center" wrapText="1" indent="1"/>
    </xf>
    <xf numFmtId="0" fontId="9" fillId="0" borderId="1" xfId="1" applyFont="1" applyBorder="1" applyAlignment="1">
      <alignment horizontal="left" vertical="center" wrapText="1" indent="3"/>
    </xf>
    <xf numFmtId="0" fontId="7" fillId="0" borderId="0" xfId="1" applyFont="1"/>
    <xf numFmtId="167" fontId="9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right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67" fontId="14" fillId="2" borderId="1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left" vertical="center" wrapText="1" indent="2"/>
    </xf>
    <xf numFmtId="4" fontId="7" fillId="0" borderId="0" xfId="1" applyNumberFormat="1" applyFont="1"/>
    <xf numFmtId="167" fontId="7" fillId="0" borderId="0" xfId="1" applyNumberFormat="1" applyFont="1"/>
    <xf numFmtId="4" fontId="9" fillId="2" borderId="1" xfId="1" applyNumberFormat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2" fillId="0" borderId="21" xfId="1" applyFont="1" applyBorder="1"/>
    <xf numFmtId="0" fontId="15" fillId="0" borderId="21" xfId="1" applyFont="1" applyBorder="1" applyAlignment="1">
      <alignment vertical="top"/>
    </xf>
    <xf numFmtId="0" fontId="7" fillId="0" borderId="21" xfId="1" applyFont="1" applyBorder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0" xfId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/>
    </xf>
    <xf numFmtId="3" fontId="2" fillId="0" borderId="9" xfId="1" applyNumberFormat="1" applyFont="1" applyBorder="1"/>
    <xf numFmtId="0" fontId="9" fillId="0" borderId="21" xfId="0" applyFont="1" applyBorder="1"/>
    <xf numFmtId="0" fontId="6" fillId="0" borderId="11" xfId="2" applyFont="1" applyBorder="1" applyAlignment="1">
      <alignment horizontal="justify" vertical="top" wrapText="1"/>
    </xf>
    <xf numFmtId="0" fontId="6" fillId="0" borderId="7" xfId="2" applyFont="1" applyBorder="1" applyAlignment="1">
      <alignment horizontal="justify" vertical="top" wrapText="1"/>
    </xf>
    <xf numFmtId="0" fontId="6" fillId="0" borderId="12" xfId="2" applyFont="1" applyBorder="1" applyAlignment="1">
      <alignment horizontal="justify" vertical="top" wrapText="1"/>
    </xf>
    <xf numFmtId="0" fontId="6" fillId="0" borderId="25" xfId="2" applyFont="1" applyBorder="1" applyAlignment="1">
      <alignment horizontal="justify" vertical="top" wrapText="1"/>
    </xf>
    <xf numFmtId="0" fontId="6" fillId="0" borderId="12" xfId="0" applyFont="1" applyBorder="1" applyAlignment="1">
      <alignment horizontal="justify" vertical="top" wrapText="1"/>
    </xf>
    <xf numFmtId="2" fontId="6" fillId="0" borderId="10" xfId="2" applyNumberFormat="1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 wrapText="1"/>
    </xf>
    <xf numFmtId="165" fontId="2" fillId="0" borderId="25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justify" vertical="top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justify" vertical="top" wrapText="1"/>
    </xf>
    <xf numFmtId="0" fontId="6" fillId="2" borderId="14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7" xfId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8" xfId="4" applyFont="1" applyBorder="1"/>
    <xf numFmtId="0" fontId="6" fillId="0" borderId="0" xfId="4" applyFont="1" applyAlignment="1">
      <alignment horizontal="center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7" fontId="15" fillId="0" borderId="21" xfId="1" applyNumberFormat="1" applyFont="1" applyBorder="1" applyAlignment="1">
      <alignment vertical="center"/>
    </xf>
    <xf numFmtId="167" fontId="7" fillId="0" borderId="2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6" fontId="7" fillId="0" borderId="21" xfId="1" applyNumberFormat="1" applyFont="1" applyBorder="1" applyAlignment="1">
      <alignment vertical="center"/>
    </xf>
    <xf numFmtId="166" fontId="7" fillId="0" borderId="0" xfId="1" applyNumberFormat="1" applyFont="1" applyAlignment="1">
      <alignment vertical="center"/>
    </xf>
    <xf numFmtId="167" fontId="9" fillId="0" borderId="1" xfId="1" applyNumberFormat="1" applyFont="1" applyBorder="1" applyAlignment="1">
      <alignment horizontal="center" vertical="center" wrapText="1"/>
    </xf>
    <xf numFmtId="167" fontId="14" fillId="0" borderId="1" xfId="1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9" xfId="0" applyFont="1" applyBorder="1" applyAlignment="1">
      <alignment wrapText="1"/>
    </xf>
    <xf numFmtId="167" fontId="18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66" fontId="19" fillId="0" borderId="21" xfId="1" applyNumberFormat="1" applyFont="1" applyBorder="1" applyAlignment="1">
      <alignment vertical="center"/>
    </xf>
    <xf numFmtId="166" fontId="19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164" fontId="21" fillId="0" borderId="15" xfId="0" applyNumberFormat="1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9" fillId="0" borderId="27" xfId="1" applyNumberFormat="1" applyFont="1" applyBorder="1" applyAlignment="1">
      <alignment horizontal="center" vertical="center" wrapText="1"/>
    </xf>
    <xf numFmtId="164" fontId="9" fillId="0" borderId="28" xfId="1" applyNumberFormat="1" applyFont="1" applyBorder="1" applyAlignment="1">
      <alignment horizontal="center" vertical="center" wrapText="1"/>
    </xf>
    <xf numFmtId="164" fontId="9" fillId="0" borderId="29" xfId="1" applyNumberFormat="1" applyFont="1" applyBorder="1" applyAlignment="1">
      <alignment horizontal="center" vertical="center" wrapText="1"/>
    </xf>
    <xf numFmtId="166" fontId="9" fillId="2" borderId="27" xfId="1" applyNumberFormat="1" applyFont="1" applyFill="1" applyBorder="1" applyAlignment="1">
      <alignment horizontal="right" vertical="center" wrapText="1"/>
    </xf>
    <xf numFmtId="166" fontId="9" fillId="2" borderId="28" xfId="1" applyNumberFormat="1" applyFont="1" applyFill="1" applyBorder="1" applyAlignment="1">
      <alignment horizontal="right" vertical="center" wrapText="1"/>
    </xf>
    <xf numFmtId="166" fontId="9" fillId="2" borderId="29" xfId="1" applyNumberFormat="1" applyFont="1" applyFill="1" applyBorder="1" applyAlignment="1">
      <alignment horizontal="center" vertical="center" wrapText="1"/>
    </xf>
    <xf numFmtId="166" fontId="9" fillId="2" borderId="27" xfId="1" applyNumberFormat="1" applyFont="1" applyFill="1" applyBorder="1" applyAlignment="1">
      <alignment horizontal="center" vertical="center" wrapText="1"/>
    </xf>
    <xf numFmtId="166" fontId="9" fillId="2" borderId="28" xfId="1" applyNumberFormat="1" applyFont="1" applyFill="1" applyBorder="1" applyAlignment="1">
      <alignment horizontal="center" vertical="center" wrapText="1"/>
    </xf>
    <xf numFmtId="167" fontId="9" fillId="2" borderId="27" xfId="1" applyNumberFormat="1" applyFont="1" applyFill="1" applyBorder="1" applyAlignment="1">
      <alignment horizontal="center" vertical="center" wrapText="1"/>
    </xf>
    <xf numFmtId="167" fontId="9" fillId="2" borderId="28" xfId="1" applyNumberFormat="1" applyFont="1" applyFill="1" applyBorder="1" applyAlignment="1">
      <alignment horizontal="center" vertical="center" wrapText="1"/>
    </xf>
    <xf numFmtId="167" fontId="9" fillId="2" borderId="29" xfId="1" applyNumberFormat="1" applyFont="1" applyFill="1" applyBorder="1" applyAlignment="1">
      <alignment horizontal="center" vertical="center" wrapText="1"/>
    </xf>
    <xf numFmtId="167" fontId="9" fillId="0" borderId="27" xfId="1" applyNumberFormat="1" applyFont="1" applyBorder="1" applyAlignment="1">
      <alignment horizontal="center" vertical="center" wrapText="1"/>
    </xf>
    <xf numFmtId="167" fontId="9" fillId="0" borderId="28" xfId="1" applyNumberFormat="1" applyFont="1" applyBorder="1" applyAlignment="1">
      <alignment horizontal="center" vertical="center" wrapText="1"/>
    </xf>
    <xf numFmtId="167" fontId="14" fillId="2" borderId="27" xfId="1" applyNumberFormat="1" applyFont="1" applyFill="1" applyBorder="1" applyAlignment="1">
      <alignment horizontal="center" vertical="center" wrapText="1"/>
    </xf>
    <xf numFmtId="167" fontId="14" fillId="2" borderId="28" xfId="1" applyNumberFormat="1" applyFont="1" applyFill="1" applyBorder="1" applyAlignment="1">
      <alignment horizontal="center" vertical="center" wrapText="1"/>
    </xf>
    <xf numFmtId="167" fontId="14" fillId="2" borderId="29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2" fontId="7" fillId="0" borderId="0" xfId="1" applyNumberFormat="1" applyFont="1"/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1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wrapText="1"/>
    </xf>
    <xf numFmtId="0" fontId="8" fillId="0" borderId="0" xfId="0" applyFont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8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3" fillId="0" borderId="0" xfId="1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2" fillId="0" borderId="15" xfId="5" applyNumberFormat="1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vertical="distributed" wrapText="1"/>
    </xf>
    <xf numFmtId="165" fontId="6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justify" vertical="top" wrapText="1"/>
    </xf>
    <xf numFmtId="164" fontId="6" fillId="0" borderId="7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left" vertical="center" wrapText="1"/>
    </xf>
    <xf numFmtId="2" fontId="9" fillId="0" borderId="26" xfId="1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/>
    </xf>
    <xf numFmtId="2" fontId="9" fillId="0" borderId="16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left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/>
    </xf>
    <xf numFmtId="2" fontId="9" fillId="0" borderId="14" xfId="0" applyNumberFormat="1" applyFont="1" applyBorder="1"/>
    <xf numFmtId="2" fontId="2" fillId="0" borderId="6" xfId="1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wrapText="1"/>
    </xf>
    <xf numFmtId="2" fontId="2" fillId="2" borderId="6" xfId="5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/>
    </xf>
    <xf numFmtId="2" fontId="9" fillId="0" borderId="6" xfId="1" applyNumberFormat="1" applyFont="1" applyBorder="1" applyAlignment="1">
      <alignment horizontal="center" vertical="center" wrapText="1"/>
    </xf>
    <xf numFmtId="2" fontId="2" fillId="2" borderId="6" xfId="11" applyNumberFormat="1" applyFont="1" applyFill="1" applyBorder="1" applyAlignment="1">
      <alignment horizontal="left" vertical="center" wrapText="1"/>
    </xf>
    <xf numFmtId="2" fontId="2" fillId="0" borderId="6" xfId="11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 wrapText="1"/>
    </xf>
    <xf numFmtId="2" fontId="2" fillId="0" borderId="7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left" vertical="center" wrapText="1"/>
    </xf>
    <xf numFmtId="2" fontId="9" fillId="0" borderId="7" xfId="1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Border="1" applyAlignment="1">
      <alignment wrapText="1"/>
    </xf>
    <xf numFmtId="2" fontId="2" fillId="0" borderId="26" xfId="1" applyNumberFormat="1" applyFont="1" applyBorder="1" applyAlignment="1">
      <alignment vertical="center" wrapText="1"/>
    </xf>
    <xf numFmtId="2" fontId="2" fillId="0" borderId="6" xfId="1" applyNumberFormat="1" applyFont="1" applyBorder="1" applyAlignment="1">
      <alignment vertical="center" wrapText="1"/>
    </xf>
  </cellXfs>
  <cellStyles count="12">
    <cellStyle name="Обычный" xfId="0" builtinId="0"/>
    <cellStyle name="Обычный 2" xfId="5" xr:uid="{00000000-0005-0000-0000-000001000000}"/>
    <cellStyle name="Обычный 2 7" xfId="11" xr:uid="{FB0BA27D-4BAE-4906-8FA6-37DA5A731C3A}"/>
    <cellStyle name="Обычный 2_ООО Тепловая компания (печора)" xfId="1" xr:uid="{00000000-0005-0000-0000-000002000000}"/>
    <cellStyle name="Обычный 3" xfId="8" xr:uid="{00000000-0005-0000-0000-000003000000}"/>
    <cellStyle name="Обычный 4" xfId="10" xr:uid="{00000000-0005-0000-0000-000004000000}"/>
    <cellStyle name="Обычный 5" xfId="2" xr:uid="{00000000-0005-0000-0000-000005000000}"/>
    <cellStyle name="Обычный 8" xfId="6" xr:uid="{00000000-0005-0000-0000-000006000000}"/>
    <cellStyle name="Обычный_PP_PitWater" xfId="4" xr:uid="{00000000-0005-0000-0000-000007000000}"/>
    <cellStyle name="Процентный 2" xfId="7" xr:uid="{00000000-0005-0000-0000-000008000000}"/>
    <cellStyle name="Процентный 4" xfId="9" xr:uid="{00000000-0005-0000-0000-000009000000}"/>
    <cellStyle name="Стиль 1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50;&#1061;/&#1050;&#1054;&#1052;&#1052;&#1059;&#1053;&#1040;&#1051;&#1068;&#1053;&#1067;&#1045;%20&#1059;&#1057;&#1051;&#1059;&#1043;&#1048;%20&#1085;&#1072;%202024%20&#1075;&#1086;&#1076;/&#1055;&#1055;%20&#1042;&#1057;%20&#1042;&#1054;%202019-2024/&#1055;&#1055;%20&#1092;&#1072;&#1082;&#1090;%202023/&#1086;&#1090;%20&#1056;&#1054;/&#1043;&#1050;&#1061;/&#1061;&#1042;&#1057;%20&#1055;&#1055;%20&#1043;&#1050;&#1061;%202023%20&#1092;&#1072;&#1082;&#1090;%20&#1086;&#1088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дел 1"/>
      <sheetName val="раздел 2"/>
      <sheetName val="раздел 3"/>
      <sheetName val="раздел 4"/>
      <sheetName val="раздел 5"/>
      <sheetName val="го Анадырь"/>
      <sheetName val="Анализ 20.01"/>
      <sheetName val="ОХР"/>
      <sheetName val="ОПР"/>
      <sheetName val="материал помощь"/>
      <sheetName val="Ремонт"/>
      <sheetName val="Налог на имущество"/>
      <sheetName val="Амортизация"/>
      <sheetName val="сбыт. расх"/>
      <sheetName val="сан-бак исслед"/>
      <sheetName val="Аренда"/>
      <sheetName val="Аренда земли"/>
      <sheetName val="ОСВ 90.01.1"/>
      <sheetName val="недополученные"/>
      <sheetName val="ОСВ 76.06"/>
      <sheetName val="недопол 2022-2023"/>
      <sheetName val="Мат помощь"/>
    </sheetNames>
    <sheetDataSet>
      <sheetData sheetId="0"/>
      <sheetData sheetId="1"/>
      <sheetData sheetId="2"/>
      <sheetData sheetId="3"/>
      <sheetData sheetId="4"/>
      <sheetData sheetId="5">
        <row r="14">
          <cell r="E14">
            <v>1047262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C25"/>
  <sheetViews>
    <sheetView zoomScaleNormal="100" workbookViewId="0">
      <selection activeCell="B20" sqref="B20"/>
    </sheetView>
  </sheetViews>
  <sheetFormatPr defaultColWidth="9.140625" defaultRowHeight="15.75" x14ac:dyDescent="0.25"/>
  <cols>
    <col min="1" max="1" width="51.28515625" style="27" customWidth="1"/>
    <col min="2" max="2" width="69.42578125" style="27" customWidth="1"/>
    <col min="3" max="3" width="7" style="27" customWidth="1"/>
    <col min="4" max="4" width="6.7109375" style="27" customWidth="1"/>
    <col min="5" max="16384" width="9.140625" style="27"/>
  </cols>
  <sheetData>
    <row r="1" spans="1:2" s="24" customFormat="1" ht="18.75" x14ac:dyDescent="0.3">
      <c r="A1" s="171" t="s">
        <v>106</v>
      </c>
      <c r="B1" s="171"/>
    </row>
    <row r="2" spans="1:2" s="24" customFormat="1" ht="15" customHeight="1" x14ac:dyDescent="0.3">
      <c r="A2" s="172" t="s">
        <v>148</v>
      </c>
      <c r="B2" s="172"/>
    </row>
    <row r="3" spans="1:2" s="24" customFormat="1" ht="18.75" x14ac:dyDescent="0.3">
      <c r="A3" s="173"/>
      <c r="B3" s="174"/>
    </row>
    <row r="4" spans="1:2" s="24" customFormat="1" ht="18.75" x14ac:dyDescent="0.3">
      <c r="A4" s="175" t="s">
        <v>54</v>
      </c>
      <c r="B4" s="175"/>
    </row>
    <row r="5" spans="1:2" ht="27.75" customHeight="1" x14ac:dyDescent="0.25">
      <c r="A5" s="25" t="s">
        <v>55</v>
      </c>
      <c r="B5" s="26" t="s">
        <v>61</v>
      </c>
    </row>
    <row r="6" spans="1:2" ht="27.75" customHeight="1" x14ac:dyDescent="0.25">
      <c r="A6" s="25" t="s">
        <v>56</v>
      </c>
      <c r="B6" s="28" t="s">
        <v>62</v>
      </c>
    </row>
    <row r="7" spans="1:2" ht="39" customHeight="1" x14ac:dyDescent="0.25">
      <c r="A7" s="25" t="s">
        <v>57</v>
      </c>
      <c r="B7" s="28" t="s">
        <v>58</v>
      </c>
    </row>
    <row r="8" spans="1:2" ht="27.75" customHeight="1" x14ac:dyDescent="0.25">
      <c r="A8" s="25" t="s">
        <v>59</v>
      </c>
      <c r="B8" s="26" t="s">
        <v>60</v>
      </c>
    </row>
    <row r="9" spans="1:2" s="31" customFormat="1" x14ac:dyDescent="0.25">
      <c r="A9" s="29"/>
      <c r="B9" s="30"/>
    </row>
    <row r="11" spans="1:2" x14ac:dyDescent="0.25">
      <c r="A11" s="110" t="s">
        <v>132</v>
      </c>
      <c r="B11" s="140" t="s">
        <v>144</v>
      </c>
    </row>
    <row r="12" spans="1:2" x14ac:dyDescent="0.25">
      <c r="A12" s="111" t="s">
        <v>133</v>
      </c>
      <c r="B12" s="111" t="s">
        <v>134</v>
      </c>
    </row>
    <row r="20" spans="1:3" x14ac:dyDescent="0.25">
      <c r="C20" s="32"/>
    </row>
    <row r="22" spans="1:3" x14ac:dyDescent="0.25">
      <c r="C22" s="33"/>
    </row>
    <row r="25" spans="1:3" s="31" customFormat="1" x14ac:dyDescent="0.25">
      <c r="A25" s="27"/>
      <c r="B25" s="27"/>
      <c r="C25" s="27"/>
    </row>
  </sheetData>
  <mergeCells count="4">
    <mergeCell ref="A1:B1"/>
    <mergeCell ref="A2:B2"/>
    <mergeCell ref="A3:B3"/>
    <mergeCell ref="A4:B4"/>
  </mergeCells>
  <printOptions horizontalCentered="1"/>
  <pageMargins left="0.39370078740157483" right="0.39370078740157483" top="1.1811023622047245" bottom="0.3937007874015748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Y40"/>
  <sheetViews>
    <sheetView view="pageBreakPreview" zoomScale="60" zoomScaleNormal="90" workbookViewId="0">
      <pane xSplit="3" ySplit="6" topLeftCell="P13" activePane="bottomRight" state="frozen"/>
      <selection pane="topRight" activeCell="D1" sqref="D1"/>
      <selection pane="bottomLeft" activeCell="A7" sqref="A7"/>
      <selection pane="bottomRight" activeCell="Y45" sqref="Y45"/>
    </sheetView>
  </sheetViews>
  <sheetFormatPr defaultColWidth="9.140625" defaultRowHeight="12.75" x14ac:dyDescent="0.2"/>
  <cols>
    <col min="1" max="1" width="6.7109375" style="51" customWidth="1"/>
    <col min="2" max="2" width="41.5703125" style="51" customWidth="1"/>
    <col min="3" max="3" width="13.42578125" style="51" customWidth="1"/>
    <col min="4" max="4" width="15.28515625" style="51" hidden="1" customWidth="1"/>
    <col min="5" max="6" width="13.28515625" style="51" hidden="1" customWidth="1"/>
    <col min="7" max="7" width="14.28515625" style="51" hidden="1" customWidth="1"/>
    <col min="8" max="15" width="14.42578125" style="51" hidden="1" customWidth="1"/>
    <col min="16" max="19" width="12.7109375" style="51" customWidth="1"/>
    <col min="20" max="20" width="14.28515625" style="51" hidden="1" customWidth="1"/>
    <col min="21" max="21" width="13.28515625" style="51" hidden="1" customWidth="1"/>
    <col min="22" max="23" width="12.7109375" style="51" hidden="1" customWidth="1"/>
    <col min="24" max="24" width="19.140625" style="51" customWidth="1"/>
    <col min="25" max="25" width="11.140625" style="51" customWidth="1"/>
    <col min="26" max="16384" width="9.140625" style="51"/>
  </cols>
  <sheetData>
    <row r="1" spans="1:24" s="34" customFormat="1" ht="18.75" customHeight="1" x14ac:dyDescent="0.3">
      <c r="A1" s="184" t="s">
        <v>63</v>
      </c>
      <c r="B1" s="184"/>
      <c r="C1" s="184"/>
      <c r="D1" s="184"/>
      <c r="E1" s="184"/>
      <c r="F1" s="184"/>
      <c r="G1" s="184"/>
    </row>
    <row r="2" spans="1:24" s="34" customFormat="1" ht="19.5" customHeight="1" x14ac:dyDescent="0.3">
      <c r="A2" s="185" t="s">
        <v>64</v>
      </c>
      <c r="B2" s="185" t="s">
        <v>65</v>
      </c>
      <c r="C2" s="185" t="s">
        <v>9</v>
      </c>
      <c r="D2" s="181" t="s">
        <v>66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3"/>
      <c r="X2" s="63"/>
    </row>
    <row r="3" spans="1:24" s="35" customFormat="1" ht="15" customHeight="1" x14ac:dyDescent="0.2">
      <c r="A3" s="185"/>
      <c r="B3" s="185"/>
      <c r="C3" s="185"/>
      <c r="D3" s="186" t="s">
        <v>107</v>
      </c>
      <c r="E3" s="187"/>
      <c r="F3" s="187"/>
      <c r="G3" s="188"/>
      <c r="H3" s="179" t="s">
        <v>108</v>
      </c>
      <c r="I3" s="179"/>
      <c r="J3" s="179"/>
      <c r="K3" s="180"/>
      <c r="L3" s="179" t="s">
        <v>109</v>
      </c>
      <c r="M3" s="179"/>
      <c r="N3" s="179"/>
      <c r="O3" s="180"/>
      <c r="P3" s="179" t="s">
        <v>149</v>
      </c>
      <c r="Q3" s="179"/>
      <c r="R3" s="179"/>
      <c r="S3" s="180"/>
      <c r="T3" s="179" t="s">
        <v>110</v>
      </c>
      <c r="U3" s="179"/>
      <c r="V3" s="179"/>
      <c r="W3" s="180"/>
      <c r="X3" s="64"/>
    </row>
    <row r="4" spans="1:24" s="35" customFormat="1" ht="22.5" customHeight="1" x14ac:dyDescent="0.2">
      <c r="A4" s="185"/>
      <c r="B4" s="185"/>
      <c r="C4" s="185"/>
      <c r="D4" s="36" t="s">
        <v>67</v>
      </c>
      <c r="E4" s="176" t="s">
        <v>68</v>
      </c>
      <c r="F4" s="177"/>
      <c r="G4" s="178"/>
      <c r="H4" s="37" t="s">
        <v>67</v>
      </c>
      <c r="I4" s="176" t="s">
        <v>68</v>
      </c>
      <c r="J4" s="177"/>
      <c r="K4" s="178"/>
      <c r="L4" s="37" t="s">
        <v>67</v>
      </c>
      <c r="M4" s="176" t="s">
        <v>68</v>
      </c>
      <c r="N4" s="177"/>
      <c r="O4" s="178"/>
      <c r="P4" s="37" t="s">
        <v>67</v>
      </c>
      <c r="Q4" s="176" t="s">
        <v>68</v>
      </c>
      <c r="R4" s="177"/>
      <c r="S4" s="178"/>
      <c r="T4" s="37" t="s">
        <v>67</v>
      </c>
      <c r="U4" s="176" t="s">
        <v>68</v>
      </c>
      <c r="V4" s="177"/>
      <c r="W4" s="178"/>
      <c r="X4" s="64"/>
    </row>
    <row r="5" spans="1:24" s="35" customFormat="1" ht="19.5" customHeight="1" x14ac:dyDescent="0.2">
      <c r="A5" s="185"/>
      <c r="B5" s="185"/>
      <c r="C5" s="185"/>
      <c r="D5" s="36" t="s">
        <v>69</v>
      </c>
      <c r="E5" s="37" t="s">
        <v>70</v>
      </c>
      <c r="F5" s="37" t="s">
        <v>71</v>
      </c>
      <c r="G5" s="37" t="s">
        <v>69</v>
      </c>
      <c r="H5" s="37" t="s">
        <v>69</v>
      </c>
      <c r="I5" s="37" t="s">
        <v>70</v>
      </c>
      <c r="J5" s="37" t="s">
        <v>71</v>
      </c>
      <c r="K5" s="37" t="s">
        <v>69</v>
      </c>
      <c r="L5" s="37" t="s">
        <v>69</v>
      </c>
      <c r="M5" s="37" t="s">
        <v>70</v>
      </c>
      <c r="N5" s="37" t="s">
        <v>71</v>
      </c>
      <c r="O5" s="37" t="s">
        <v>69</v>
      </c>
      <c r="P5" s="37" t="s">
        <v>69</v>
      </c>
      <c r="Q5" s="37" t="s">
        <v>70</v>
      </c>
      <c r="R5" s="37" t="s">
        <v>71</v>
      </c>
      <c r="S5" s="37" t="s">
        <v>69</v>
      </c>
      <c r="T5" s="37" t="s">
        <v>69</v>
      </c>
      <c r="U5" s="37" t="s">
        <v>70</v>
      </c>
      <c r="V5" s="37" t="s">
        <v>71</v>
      </c>
      <c r="W5" s="37" t="s">
        <v>69</v>
      </c>
      <c r="X5" s="64"/>
    </row>
    <row r="6" spans="1:24" s="39" customFormat="1" ht="15" x14ac:dyDescent="0.2">
      <c r="A6" s="37">
        <v>1</v>
      </c>
      <c r="B6" s="37">
        <v>2</v>
      </c>
      <c r="C6" s="38">
        <v>3</v>
      </c>
      <c r="D6" s="37">
        <f>C6+1</f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8</v>
      </c>
      <c r="M6" s="37">
        <v>9</v>
      </c>
      <c r="N6" s="37">
        <v>10</v>
      </c>
      <c r="O6" s="37">
        <v>11</v>
      </c>
      <c r="P6" s="37">
        <v>4</v>
      </c>
      <c r="Q6" s="37">
        <v>5</v>
      </c>
      <c r="R6" s="37">
        <v>6</v>
      </c>
      <c r="S6" s="37">
        <v>7</v>
      </c>
      <c r="T6" s="37">
        <v>12</v>
      </c>
      <c r="U6" s="37">
        <v>9</v>
      </c>
      <c r="V6" s="37">
        <v>10</v>
      </c>
      <c r="W6" s="37">
        <v>11</v>
      </c>
      <c r="X6" s="65"/>
    </row>
    <row r="7" spans="1:24" s="39" customFormat="1" ht="42" customHeight="1" x14ac:dyDescent="0.2">
      <c r="A7" s="40" t="s">
        <v>0</v>
      </c>
      <c r="B7" s="41" t="s">
        <v>72</v>
      </c>
      <c r="C7" s="38" t="s">
        <v>20</v>
      </c>
      <c r="D7" s="42">
        <f t="shared" ref="D7:T7" si="0">D8+D9</f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v>0</v>
      </c>
      <c r="I7" s="42">
        <v>0</v>
      </c>
      <c r="J7" s="42">
        <v>0</v>
      </c>
      <c r="K7" s="42">
        <v>0</v>
      </c>
      <c r="L7" s="42"/>
      <c r="M7" s="42">
        <v>0</v>
      </c>
      <c r="N7" s="42">
        <v>0</v>
      </c>
      <c r="O7" s="42">
        <f t="shared" ref="O7:P7" si="1">O8+O9</f>
        <v>0</v>
      </c>
      <c r="P7" s="42">
        <f t="shared" si="1"/>
        <v>0</v>
      </c>
      <c r="Q7" s="144">
        <v>0</v>
      </c>
      <c r="R7" s="145">
        <v>0</v>
      </c>
      <c r="S7" s="146">
        <f t="shared" ref="S7" si="2">S8+S9</f>
        <v>0</v>
      </c>
      <c r="T7" s="42">
        <f t="shared" si="0"/>
        <v>0</v>
      </c>
      <c r="U7" s="42">
        <v>0</v>
      </c>
      <c r="V7" s="42">
        <v>0</v>
      </c>
      <c r="W7" s="42">
        <f t="shared" ref="W7" si="3">W8+W9</f>
        <v>0</v>
      </c>
      <c r="X7" s="65"/>
    </row>
    <row r="8" spans="1:24" s="39" customFormat="1" ht="15" x14ac:dyDescent="0.2">
      <c r="A8" s="43" t="s">
        <v>14</v>
      </c>
      <c r="B8" s="44" t="s">
        <v>73</v>
      </c>
      <c r="C8" s="38" t="s">
        <v>20</v>
      </c>
      <c r="D8" s="53"/>
      <c r="E8" s="53"/>
      <c r="F8" s="53"/>
      <c r="G8" s="54"/>
      <c r="H8" s="53"/>
      <c r="I8" s="53"/>
      <c r="J8" s="53"/>
      <c r="K8" s="54"/>
      <c r="L8" s="53"/>
      <c r="M8" s="53"/>
      <c r="N8" s="53"/>
      <c r="O8" s="54"/>
      <c r="P8" s="53"/>
      <c r="Q8" s="147"/>
      <c r="R8" s="148"/>
      <c r="S8" s="149"/>
      <c r="T8" s="53"/>
      <c r="U8" s="53"/>
      <c r="V8" s="53"/>
      <c r="W8" s="54"/>
      <c r="X8" s="65"/>
    </row>
    <row r="9" spans="1:24" s="39" customFormat="1" ht="15" x14ac:dyDescent="0.2">
      <c r="A9" s="43" t="s">
        <v>16</v>
      </c>
      <c r="B9" s="45" t="s">
        <v>74</v>
      </c>
      <c r="C9" s="38" t="s">
        <v>20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150"/>
      <c r="R9" s="151"/>
      <c r="S9" s="149"/>
      <c r="T9" s="54"/>
      <c r="U9" s="54"/>
      <c r="V9" s="54"/>
      <c r="W9" s="54"/>
      <c r="X9" s="65"/>
    </row>
    <row r="10" spans="1:24" s="39" customFormat="1" ht="50.25" customHeight="1" x14ac:dyDescent="0.2">
      <c r="A10" s="40" t="s">
        <v>1</v>
      </c>
      <c r="B10" s="41" t="s">
        <v>75</v>
      </c>
      <c r="C10" s="38" t="s">
        <v>20</v>
      </c>
      <c r="D10" s="55">
        <v>1272000</v>
      </c>
      <c r="E10" s="52">
        <v>570764.09699999995</v>
      </c>
      <c r="F10" s="52">
        <v>577636.90300000005</v>
      </c>
      <c r="G10" s="52">
        <f>E10+F10</f>
        <v>1148401</v>
      </c>
      <c r="H10" s="52">
        <v>1148892.1399999999</v>
      </c>
      <c r="I10" s="60">
        <v>632308.88699999999</v>
      </c>
      <c r="J10" s="60">
        <v>568014.11699999997</v>
      </c>
      <c r="K10" s="60">
        <v>1200323.004</v>
      </c>
      <c r="L10" s="52">
        <v>1162548.7</v>
      </c>
      <c r="M10" s="60">
        <v>627020</v>
      </c>
      <c r="N10" s="60">
        <v>544148</v>
      </c>
      <c r="O10" s="60">
        <f>M10+N10</f>
        <v>1171168</v>
      </c>
      <c r="P10" s="52">
        <v>1162548.7</v>
      </c>
      <c r="Q10" s="152">
        <v>550340</v>
      </c>
      <c r="R10" s="153">
        <v>503448</v>
      </c>
      <c r="S10" s="154">
        <f>Q10+R10</f>
        <v>1053788</v>
      </c>
      <c r="T10" s="60">
        <f>D10</f>
        <v>1272000</v>
      </c>
      <c r="U10" s="60"/>
      <c r="V10" s="60"/>
      <c r="W10" s="60">
        <f>U10+V10</f>
        <v>0</v>
      </c>
      <c r="X10" s="65"/>
    </row>
    <row r="11" spans="1:24" s="39" customFormat="1" ht="18.75" customHeight="1" x14ac:dyDescent="0.2">
      <c r="A11" s="43" t="s">
        <v>2</v>
      </c>
      <c r="B11" s="46" t="s">
        <v>76</v>
      </c>
      <c r="C11" s="38" t="s">
        <v>20</v>
      </c>
      <c r="D11" s="52">
        <v>72000</v>
      </c>
      <c r="E11" s="52"/>
      <c r="F11" s="52"/>
      <c r="G11" s="52"/>
      <c r="H11" s="52"/>
      <c r="I11" s="60"/>
      <c r="J11" s="60"/>
      <c r="K11" s="60"/>
      <c r="L11" s="52"/>
      <c r="M11" s="60"/>
      <c r="N11" s="60"/>
      <c r="O11" s="60"/>
      <c r="P11" s="52"/>
      <c r="Q11" s="152"/>
      <c r="R11" s="153"/>
      <c r="S11" s="154"/>
      <c r="T11" s="60"/>
      <c r="U11" s="60"/>
      <c r="V11" s="60"/>
      <c r="W11" s="60"/>
      <c r="X11" s="65"/>
    </row>
    <row r="12" spans="1:24" s="39" customFormat="1" ht="15" x14ac:dyDescent="0.2">
      <c r="A12" s="43" t="s">
        <v>21</v>
      </c>
      <c r="B12" s="46" t="s">
        <v>77</v>
      </c>
      <c r="C12" s="38" t="s">
        <v>20</v>
      </c>
      <c r="D12" s="52">
        <f t="shared" ref="D12:U12" si="4">D7+D10-D11</f>
        <v>1200000</v>
      </c>
      <c r="E12" s="52">
        <f>E7+E10-E11</f>
        <v>570764.09699999995</v>
      </c>
      <c r="F12" s="52">
        <f>F7+F10-F11</f>
        <v>577636.90300000005</v>
      </c>
      <c r="G12" s="52">
        <f t="shared" si="4"/>
        <v>1148401</v>
      </c>
      <c r="H12" s="52">
        <v>1148892.1399999999</v>
      </c>
      <c r="I12" s="60">
        <v>632308.88699999999</v>
      </c>
      <c r="J12" s="60">
        <v>568014.11699999997</v>
      </c>
      <c r="K12" s="60">
        <v>1200323.004</v>
      </c>
      <c r="L12" s="52">
        <f>L7+L10-L11</f>
        <v>1162548.7</v>
      </c>
      <c r="M12" s="60">
        <f t="shared" ref="M12" si="5">M7+M10-M11</f>
        <v>627020</v>
      </c>
      <c r="N12" s="60">
        <f>N7+N10-N11</f>
        <v>544148</v>
      </c>
      <c r="O12" s="60">
        <f t="shared" ref="O12:Q12" si="6">O7+O10-O11</f>
        <v>1171168</v>
      </c>
      <c r="P12" s="52">
        <f t="shared" si="6"/>
        <v>1162548.7</v>
      </c>
      <c r="Q12" s="152">
        <f t="shared" si="6"/>
        <v>550340</v>
      </c>
      <c r="R12" s="153">
        <f>R7+R10-R11</f>
        <v>503448</v>
      </c>
      <c r="S12" s="154">
        <f t="shared" ref="S12" si="7">S7+S10-S11</f>
        <v>1053788</v>
      </c>
      <c r="T12" s="60">
        <f t="shared" si="4"/>
        <v>1272000</v>
      </c>
      <c r="U12" s="60">
        <f t="shared" si="4"/>
        <v>0</v>
      </c>
      <c r="V12" s="60">
        <f>V7+V10-V11</f>
        <v>0</v>
      </c>
      <c r="W12" s="60">
        <f t="shared" ref="W12" si="8">W7+W10-W11</f>
        <v>0</v>
      </c>
      <c r="X12" s="65"/>
    </row>
    <row r="13" spans="1:24" s="39" customFormat="1" ht="15" x14ac:dyDescent="0.2">
      <c r="A13" s="43" t="s">
        <v>22</v>
      </c>
      <c r="B13" s="46" t="s">
        <v>78</v>
      </c>
      <c r="C13" s="38" t="s">
        <v>20</v>
      </c>
      <c r="D13" s="52">
        <f t="shared" ref="D13:T13" si="9">D14+D15</f>
        <v>80776</v>
      </c>
      <c r="E13" s="52">
        <f>E14+E15</f>
        <v>40089.72</v>
      </c>
      <c r="F13" s="52">
        <f t="shared" si="9"/>
        <v>36853.15</v>
      </c>
      <c r="G13" s="52">
        <f>G14+G15</f>
        <v>76942.87</v>
      </c>
      <c r="H13" s="52">
        <v>76975.77</v>
      </c>
      <c r="I13" s="60">
        <v>43494.724999999999</v>
      </c>
      <c r="J13" s="60">
        <v>58868.23</v>
      </c>
      <c r="K13" s="60">
        <v>102362.955</v>
      </c>
      <c r="L13" s="52">
        <v>77890.763000000006</v>
      </c>
      <c r="M13" s="60">
        <f>M14+M15</f>
        <v>54828.460999999996</v>
      </c>
      <c r="N13" s="60">
        <f>N14+N15</f>
        <v>39873.046999999999</v>
      </c>
      <c r="O13" s="60">
        <f>O14+O15</f>
        <v>78468.255999999994</v>
      </c>
      <c r="P13" s="52">
        <f t="shared" ref="P13" si="10">P14+P15</f>
        <v>77890.8</v>
      </c>
      <c r="Q13" s="152">
        <f>Q14+Q15</f>
        <v>9382.6080000000002</v>
      </c>
      <c r="R13" s="153">
        <f t="shared" ref="R13" si="11">R14+R15</f>
        <v>10901.967000000001</v>
      </c>
      <c r="S13" s="154">
        <f>S14+S15</f>
        <v>20284.575000000001</v>
      </c>
      <c r="T13" s="60">
        <f t="shared" si="9"/>
        <v>80776</v>
      </c>
      <c r="U13" s="60">
        <f>U14+U15</f>
        <v>0</v>
      </c>
      <c r="V13" s="60">
        <f t="shared" ref="V13" si="12">V14+V15</f>
        <v>0</v>
      </c>
      <c r="W13" s="60">
        <f>W14+W15</f>
        <v>0</v>
      </c>
      <c r="X13" s="65"/>
    </row>
    <row r="14" spans="1:24" s="39" customFormat="1" ht="18" customHeight="1" x14ac:dyDescent="0.2">
      <c r="A14" s="43" t="s">
        <v>79</v>
      </c>
      <c r="B14" s="44" t="s">
        <v>80</v>
      </c>
      <c r="C14" s="38" t="s">
        <v>20</v>
      </c>
      <c r="D14" s="52">
        <v>80776</v>
      </c>
      <c r="E14" s="52">
        <v>40089.72</v>
      </c>
      <c r="F14" s="52">
        <v>36853.15</v>
      </c>
      <c r="G14" s="52">
        <f>E14+F14</f>
        <v>76942.87</v>
      </c>
      <c r="H14" s="52">
        <v>76975.77</v>
      </c>
      <c r="I14" s="60">
        <v>43494.724999999999</v>
      </c>
      <c r="J14" s="60">
        <v>58868.23</v>
      </c>
      <c r="K14" s="60">
        <v>102362.955</v>
      </c>
      <c r="L14" s="52">
        <f>L13</f>
        <v>77890.763000000006</v>
      </c>
      <c r="M14" s="60">
        <v>42010.34</v>
      </c>
      <c r="N14" s="60">
        <v>36457.915999999997</v>
      </c>
      <c r="O14" s="60">
        <f>M14+N14</f>
        <v>78468.255999999994</v>
      </c>
      <c r="P14" s="52">
        <v>77890.8</v>
      </c>
      <c r="Q14" s="152">
        <v>9382.6080000000002</v>
      </c>
      <c r="R14" s="153">
        <v>10901.967000000001</v>
      </c>
      <c r="S14" s="154">
        <f>Q14+R14</f>
        <v>20284.575000000001</v>
      </c>
      <c r="T14" s="60">
        <f>D14</f>
        <v>80776</v>
      </c>
      <c r="U14" s="60"/>
      <c r="V14" s="60"/>
      <c r="W14" s="60">
        <f>U14+V14</f>
        <v>0</v>
      </c>
      <c r="X14" s="65"/>
    </row>
    <row r="15" spans="1:24" s="39" customFormat="1" ht="18" customHeight="1" x14ac:dyDescent="0.2">
      <c r="A15" s="43" t="s">
        <v>81</v>
      </c>
      <c r="B15" s="44" t="s">
        <v>82</v>
      </c>
      <c r="C15" s="38" t="s">
        <v>20</v>
      </c>
      <c r="D15" s="52"/>
      <c r="E15" s="52"/>
      <c r="F15" s="52"/>
      <c r="G15" s="52"/>
      <c r="H15" s="52"/>
      <c r="I15" s="60"/>
      <c r="J15" s="60"/>
      <c r="K15" s="60"/>
      <c r="L15" s="52"/>
      <c r="M15" s="60">
        <v>12818.120999999999</v>
      </c>
      <c r="N15" s="60">
        <v>3415.1309999999999</v>
      </c>
      <c r="O15" s="60"/>
      <c r="P15" s="52"/>
      <c r="Q15" s="155"/>
      <c r="R15" s="156"/>
      <c r="S15" s="154"/>
      <c r="T15" s="60"/>
      <c r="U15" s="60"/>
      <c r="V15" s="60"/>
      <c r="W15" s="60"/>
      <c r="X15" s="65"/>
    </row>
    <row r="16" spans="1:24" s="48" customFormat="1" ht="18" customHeight="1" x14ac:dyDescent="0.2">
      <c r="A16" s="40" t="s">
        <v>26</v>
      </c>
      <c r="B16" s="41" t="s">
        <v>83</v>
      </c>
      <c r="C16" s="47" t="s">
        <v>20</v>
      </c>
      <c r="D16" s="55">
        <f>D12-D13</f>
        <v>1119224</v>
      </c>
      <c r="E16" s="55">
        <f>E12-E13</f>
        <v>530674.37699999998</v>
      </c>
      <c r="F16" s="55">
        <f>F12-F13</f>
        <v>540783.75300000003</v>
      </c>
      <c r="G16" s="55">
        <f t="shared" ref="G16" si="13">G12-G13</f>
        <v>1071458.1299999999</v>
      </c>
      <c r="H16" s="55">
        <v>1071916.3699999999</v>
      </c>
      <c r="I16" s="55">
        <v>588814.16200000001</v>
      </c>
      <c r="J16" s="55">
        <v>509145.88699999999</v>
      </c>
      <c r="K16" s="55">
        <v>1097960.0489999999</v>
      </c>
      <c r="L16" s="55">
        <v>1084657.9369999999</v>
      </c>
      <c r="M16" s="55">
        <f t="shared" ref="M16:S16" si="14">M12-M13</f>
        <v>572191.53899999999</v>
      </c>
      <c r="N16" s="55">
        <f t="shared" si="14"/>
        <v>504274.95299999998</v>
      </c>
      <c r="O16" s="55">
        <f t="shared" si="14"/>
        <v>1092699.7439999999</v>
      </c>
      <c r="P16" s="55">
        <f t="shared" si="14"/>
        <v>1084657.8999999999</v>
      </c>
      <c r="Q16" s="157">
        <f t="shared" si="14"/>
        <v>540957.39199999999</v>
      </c>
      <c r="R16" s="158">
        <f t="shared" si="14"/>
        <v>492546.033</v>
      </c>
      <c r="S16" s="159">
        <f t="shared" si="14"/>
        <v>1033503.425</v>
      </c>
      <c r="T16" s="55">
        <f t="shared" ref="T16:W16" si="15">T12-T13</f>
        <v>1191224</v>
      </c>
      <c r="U16" s="55">
        <f t="shared" si="15"/>
        <v>0</v>
      </c>
      <c r="V16" s="55">
        <f t="shared" si="15"/>
        <v>0</v>
      </c>
      <c r="W16" s="55">
        <f t="shared" si="15"/>
        <v>0</v>
      </c>
      <c r="X16" s="114"/>
    </row>
    <row r="17" spans="1:25" s="39" customFormat="1" ht="18.75" customHeight="1" x14ac:dyDescent="0.2">
      <c r="A17" s="43" t="s">
        <v>27</v>
      </c>
      <c r="B17" s="46" t="s">
        <v>84</v>
      </c>
      <c r="C17" s="38" t="s">
        <v>20</v>
      </c>
      <c r="D17" s="52">
        <f>D18+D19+D20</f>
        <v>393805.25</v>
      </c>
      <c r="E17" s="52">
        <f t="shared" ref="E17:T17" si="16">E18+E19+E20</f>
        <v>177112.09400000001</v>
      </c>
      <c r="F17" s="52">
        <f>F18+F19+F20</f>
        <v>212146.25700000001</v>
      </c>
      <c r="G17" s="52">
        <f>G18+G19+G20</f>
        <v>389258.35099999997</v>
      </c>
      <c r="H17" s="52">
        <v>381131.15399999998</v>
      </c>
      <c r="I17" s="52">
        <v>192074.34</v>
      </c>
      <c r="J17" s="52">
        <v>168624.97600000002</v>
      </c>
      <c r="K17" s="52">
        <v>360699.31599999999</v>
      </c>
      <c r="L17" s="120">
        <v>348877.033</v>
      </c>
      <c r="M17" s="52">
        <f t="shared" ref="M17:P17" si="17">M18+M19+M20</f>
        <v>184934.739</v>
      </c>
      <c r="N17" s="52">
        <f t="shared" si="17"/>
        <v>160837.12599999999</v>
      </c>
      <c r="O17" s="52">
        <f t="shared" si="17"/>
        <v>345771.86500000005</v>
      </c>
      <c r="P17" s="52">
        <f t="shared" si="17"/>
        <v>360332.79999999999</v>
      </c>
      <c r="Q17" s="152">
        <f>Q18+Q19+Q20</f>
        <v>183424.489</v>
      </c>
      <c r="R17" s="153">
        <f>R18+R19+R20</f>
        <v>164548.96600000001</v>
      </c>
      <c r="S17" s="154">
        <f>S18+S19+S20</f>
        <v>347973.45500000002</v>
      </c>
      <c r="T17" s="52">
        <f t="shared" si="16"/>
        <v>393805.25</v>
      </c>
      <c r="U17" s="52">
        <f>U18+U19+U20</f>
        <v>0</v>
      </c>
      <c r="V17" s="52">
        <f>V18+V19+V20</f>
        <v>0</v>
      </c>
      <c r="W17" s="52">
        <f>W18+W19+W20</f>
        <v>0</v>
      </c>
      <c r="X17" s="115"/>
    </row>
    <row r="18" spans="1:25" s="39" customFormat="1" ht="18" customHeight="1" x14ac:dyDescent="0.2">
      <c r="A18" s="43" t="s">
        <v>85</v>
      </c>
      <c r="B18" s="44" t="s">
        <v>86</v>
      </c>
      <c r="C18" s="38" t="s">
        <v>20</v>
      </c>
      <c r="D18" s="52">
        <v>380000</v>
      </c>
      <c r="E18" s="52">
        <v>171848.997</v>
      </c>
      <c r="F18" s="52">
        <v>144973.70600000001</v>
      </c>
      <c r="G18" s="52">
        <f>E18+F18</f>
        <v>316822.70299999998</v>
      </c>
      <c r="H18" s="52">
        <v>336260.098</v>
      </c>
      <c r="I18" s="52">
        <v>186664.288</v>
      </c>
      <c r="J18" s="52">
        <v>157942.24600000001</v>
      </c>
      <c r="K18" s="52">
        <v>344606.53399999999</v>
      </c>
      <c r="L18" s="52">
        <v>338706.9</v>
      </c>
      <c r="M18" s="54">
        <v>179581.70600000001</v>
      </c>
      <c r="N18" s="54">
        <v>156603.09599999999</v>
      </c>
      <c r="O18" s="52">
        <f>M18+N18</f>
        <v>336184.80200000003</v>
      </c>
      <c r="P18" s="52">
        <v>349280.8</v>
      </c>
      <c r="Q18" s="152">
        <v>178889.796</v>
      </c>
      <c r="R18" s="153">
        <v>160200.236</v>
      </c>
      <c r="S18" s="154">
        <f>Q18+R18</f>
        <v>339090.03200000001</v>
      </c>
      <c r="T18" s="52">
        <f>D18</f>
        <v>380000</v>
      </c>
      <c r="U18" s="52"/>
      <c r="V18" s="52"/>
      <c r="W18" s="52">
        <f>U18+V18</f>
        <v>0</v>
      </c>
      <c r="X18" s="115"/>
    </row>
    <row r="19" spans="1:25" s="39" customFormat="1" ht="15" x14ac:dyDescent="0.2">
      <c r="A19" s="43" t="s">
        <v>87</v>
      </c>
      <c r="B19" s="44" t="s">
        <v>88</v>
      </c>
      <c r="C19" s="38" t="s">
        <v>20</v>
      </c>
      <c r="D19" s="52"/>
      <c r="E19" s="52"/>
      <c r="F19" s="52"/>
      <c r="G19" s="52">
        <f>E19+F19</f>
        <v>0</v>
      </c>
      <c r="H19" s="52"/>
      <c r="I19" s="52"/>
      <c r="J19" s="52"/>
      <c r="K19" s="52"/>
      <c r="L19" s="52"/>
      <c r="M19" s="52"/>
      <c r="N19" s="52"/>
      <c r="O19" s="52">
        <f>M19+N19</f>
        <v>0</v>
      </c>
      <c r="P19" s="52">
        <v>0</v>
      </c>
      <c r="Q19" s="152"/>
      <c r="R19" s="153"/>
      <c r="S19" s="154">
        <f>Q19+R19</f>
        <v>0</v>
      </c>
      <c r="T19" s="52">
        <f>D19</f>
        <v>0</v>
      </c>
      <c r="U19" s="52"/>
      <c r="V19" s="52"/>
      <c r="W19" s="52">
        <f>U19+V19</f>
        <v>0</v>
      </c>
      <c r="X19" s="65"/>
    </row>
    <row r="20" spans="1:25" s="39" customFormat="1" ht="15" x14ac:dyDescent="0.2">
      <c r="A20" s="43" t="s">
        <v>89</v>
      </c>
      <c r="B20" s="44" t="s">
        <v>90</v>
      </c>
      <c r="C20" s="38" t="s">
        <v>20</v>
      </c>
      <c r="D20" s="52">
        <v>13805.25</v>
      </c>
      <c r="E20" s="52">
        <v>5263.0969999999998</v>
      </c>
      <c r="F20" s="52">
        <v>67172.551000000007</v>
      </c>
      <c r="G20" s="52">
        <f>E20+F20</f>
        <v>72435.648000000001</v>
      </c>
      <c r="H20" s="52">
        <v>44871.055999999982</v>
      </c>
      <c r="I20" s="52">
        <v>5410.0519999999997</v>
      </c>
      <c r="J20" s="52">
        <v>10682.73</v>
      </c>
      <c r="K20" s="52">
        <v>16092.781999999999</v>
      </c>
      <c r="L20" s="52">
        <f>L17-L18</f>
        <v>10170.132999999973</v>
      </c>
      <c r="M20" s="54">
        <v>5353.0330000000004</v>
      </c>
      <c r="N20" s="54">
        <v>4234.03</v>
      </c>
      <c r="O20" s="52">
        <f>M20+N20</f>
        <v>9587.0630000000001</v>
      </c>
      <c r="P20" s="52">
        <v>11052</v>
      </c>
      <c r="Q20" s="152">
        <v>4534.6930000000002</v>
      </c>
      <c r="R20" s="153">
        <v>4348.7299999999996</v>
      </c>
      <c r="S20" s="154">
        <f>Q20+R20</f>
        <v>8883.4229999999989</v>
      </c>
      <c r="T20" s="52">
        <f>D20</f>
        <v>13805.25</v>
      </c>
      <c r="U20" s="52"/>
      <c r="V20" s="52"/>
      <c r="W20" s="52">
        <f>U20+V20</f>
        <v>0</v>
      </c>
      <c r="X20" s="65"/>
    </row>
    <row r="21" spans="1:25" s="39" customFormat="1" ht="15" x14ac:dyDescent="0.2">
      <c r="A21" s="40" t="s">
        <v>28</v>
      </c>
      <c r="B21" s="41" t="s">
        <v>91</v>
      </c>
      <c r="C21" s="38" t="s">
        <v>20</v>
      </c>
      <c r="D21" s="52">
        <f>D16-D17</f>
        <v>725418.75</v>
      </c>
      <c r="E21" s="52">
        <f>E16-E17</f>
        <v>353562.28299999994</v>
      </c>
      <c r="F21" s="52">
        <f>F16-F17</f>
        <v>328637.49600000004</v>
      </c>
      <c r="G21" s="52">
        <f>G16-G17</f>
        <v>682199.77899999986</v>
      </c>
      <c r="H21" s="52">
        <v>690785.2159999999</v>
      </c>
      <c r="I21" s="52">
        <v>396739.82200000004</v>
      </c>
      <c r="J21" s="52">
        <v>340520.91099999996</v>
      </c>
      <c r="K21" s="52">
        <v>737260.73299999989</v>
      </c>
      <c r="L21" s="52">
        <f t="shared" ref="L21" si="18">L16-L17</f>
        <v>735780.90399999986</v>
      </c>
      <c r="M21" s="52">
        <f>M16-M17</f>
        <v>387256.8</v>
      </c>
      <c r="N21" s="52">
        <f>N16-N17</f>
        <v>343437.82699999999</v>
      </c>
      <c r="O21" s="52">
        <f>O16-O17</f>
        <v>746927.87899999996</v>
      </c>
      <c r="P21" s="52">
        <v>0</v>
      </c>
      <c r="Q21" s="152"/>
      <c r="R21" s="153"/>
      <c r="S21" s="154">
        <f>S16-S17</f>
        <v>685529.97</v>
      </c>
      <c r="T21" s="52">
        <f t="shared" ref="T21" si="19">T16-T17</f>
        <v>797418.75</v>
      </c>
      <c r="U21" s="52">
        <f>U16-U17</f>
        <v>0</v>
      </c>
      <c r="V21" s="52">
        <f>V16-V17</f>
        <v>0</v>
      </c>
      <c r="W21" s="52">
        <f>W16-W17</f>
        <v>0</v>
      </c>
      <c r="X21" s="65"/>
      <c r="Y21" s="119"/>
    </row>
    <row r="22" spans="1:25" s="138" customFormat="1" ht="15" hidden="1" x14ac:dyDescent="0.2">
      <c r="A22" s="134"/>
      <c r="B22" s="132" t="s">
        <v>92</v>
      </c>
      <c r="C22" s="135"/>
      <c r="D22" s="131">
        <f t="shared" ref="D22:G22" si="20">D23+D30+D33</f>
        <v>725418.75000000012</v>
      </c>
      <c r="E22" s="133">
        <f t="shared" si="20"/>
        <v>353562.28299999994</v>
      </c>
      <c r="F22" s="133">
        <f t="shared" si="20"/>
        <v>328637.49600000004</v>
      </c>
      <c r="G22" s="133">
        <f t="shared" si="20"/>
        <v>682199.77899999998</v>
      </c>
      <c r="H22" s="131">
        <v>690785.21600000001</v>
      </c>
      <c r="I22" s="131">
        <v>396739.82200000004</v>
      </c>
      <c r="J22" s="131">
        <v>340520.913</v>
      </c>
      <c r="K22" s="131">
        <v>737260.73499999999</v>
      </c>
      <c r="L22" s="131">
        <f t="shared" ref="L22" si="21">L23+L30+L33</f>
        <v>735780.90399999986</v>
      </c>
      <c r="M22" s="131">
        <f t="shared" ref="M22:O22" si="22">M23+M30+M33</f>
        <v>387256.80000000005</v>
      </c>
      <c r="N22" s="131">
        <f t="shared" si="22"/>
        <v>343437.82699999999</v>
      </c>
      <c r="O22" s="131">
        <f t="shared" si="22"/>
        <v>730694.62700000009</v>
      </c>
      <c r="P22" s="52">
        <v>11052</v>
      </c>
      <c r="Q22" s="152">
        <v>4534.6930000000002</v>
      </c>
      <c r="R22" s="153">
        <v>4348.7299999999996</v>
      </c>
      <c r="S22" s="154">
        <f t="shared" ref="S22" si="23">S23+S30+S33</f>
        <v>685530.19</v>
      </c>
      <c r="T22" s="131">
        <f t="shared" ref="T22" si="24">T23+T30+T33</f>
        <v>725418.75000000012</v>
      </c>
      <c r="U22" s="131">
        <f>U23+U30+U33</f>
        <v>0</v>
      </c>
      <c r="V22" s="131">
        <f>V23+V30+V33</f>
        <v>0</v>
      </c>
      <c r="W22" s="131">
        <f>W23+W30+W33</f>
        <v>0</v>
      </c>
      <c r="X22" s="136"/>
      <c r="Y22" s="137"/>
    </row>
    <row r="23" spans="1:25" s="48" customFormat="1" ht="14.25" x14ac:dyDescent="0.2">
      <c r="A23" s="40" t="s">
        <v>93</v>
      </c>
      <c r="B23" s="41" t="s">
        <v>94</v>
      </c>
      <c r="C23" s="47" t="s">
        <v>20</v>
      </c>
      <c r="D23" s="55">
        <f t="shared" ref="D23:T23" si="25">D24+D27</f>
        <v>460568.60000000003</v>
      </c>
      <c r="E23" s="121">
        <f t="shared" si="25"/>
        <v>217443.12499999991</v>
      </c>
      <c r="F23" s="121">
        <f t="shared" si="25"/>
        <v>194394.60900000008</v>
      </c>
      <c r="G23" s="121">
        <f t="shared" si="25"/>
        <v>411837.73400000005</v>
      </c>
      <c r="H23" s="55">
        <v>436058.56800000003</v>
      </c>
      <c r="I23" s="55">
        <v>241382.948</v>
      </c>
      <c r="J23" s="55">
        <v>212385.152</v>
      </c>
      <c r="K23" s="55">
        <v>453768.1</v>
      </c>
      <c r="L23" s="55">
        <v>442136.43799999997</v>
      </c>
      <c r="M23" s="55">
        <f t="shared" ref="M23:R23" si="26">M24+M27</f>
        <v>237910.45200000002</v>
      </c>
      <c r="N23" s="55">
        <f t="shared" si="26"/>
        <v>216535.622</v>
      </c>
      <c r="O23" s="55">
        <f t="shared" si="26"/>
        <v>454446.07400000002</v>
      </c>
      <c r="P23" s="55">
        <f t="shared" si="26"/>
        <v>449022</v>
      </c>
      <c r="Q23" s="157">
        <f t="shared" si="26"/>
        <v>242887.12299999999</v>
      </c>
      <c r="R23" s="158">
        <f t="shared" si="26"/>
        <v>230136.81099999999</v>
      </c>
      <c r="S23" s="159">
        <f>S24+S27</f>
        <v>473023.93400000001</v>
      </c>
      <c r="T23" s="55">
        <f t="shared" si="25"/>
        <v>460568.60000000003</v>
      </c>
      <c r="U23" s="55">
        <f t="shared" ref="U23:W23" si="27">U24+U27</f>
        <v>0</v>
      </c>
      <c r="V23" s="55">
        <f t="shared" si="27"/>
        <v>0</v>
      </c>
      <c r="W23" s="55">
        <f t="shared" si="27"/>
        <v>0</v>
      </c>
      <c r="X23" s="114"/>
    </row>
    <row r="24" spans="1:25" s="39" customFormat="1" ht="15.75" customHeight="1" x14ac:dyDescent="0.2">
      <c r="A24" s="43"/>
      <c r="B24" s="44" t="s">
        <v>95</v>
      </c>
      <c r="C24" s="38" t="s">
        <v>20</v>
      </c>
      <c r="D24" s="52">
        <f t="shared" ref="D24:G24" si="28">D25+D26</f>
        <v>422545.80000000005</v>
      </c>
      <c r="E24" s="120">
        <f t="shared" si="28"/>
        <v>204190.2589999999</v>
      </c>
      <c r="F24" s="120">
        <f t="shared" si="28"/>
        <v>183380.48300000009</v>
      </c>
      <c r="G24" s="120">
        <f t="shared" si="28"/>
        <v>387570.74200000009</v>
      </c>
      <c r="H24" s="52">
        <v>412158.02600000001</v>
      </c>
      <c r="I24" s="52">
        <v>228422.95699999999</v>
      </c>
      <c r="J24" s="52">
        <v>200810.78700000001</v>
      </c>
      <c r="K24" s="52">
        <v>429233.74399999995</v>
      </c>
      <c r="L24" s="52">
        <v>417570.24699999997</v>
      </c>
      <c r="M24" s="52">
        <f t="shared" ref="M24:N24" si="29">M25+M26</f>
        <v>225294.07400000002</v>
      </c>
      <c r="N24" s="52">
        <f t="shared" si="29"/>
        <v>203854.30600000001</v>
      </c>
      <c r="O24" s="52">
        <f>O25+O26</f>
        <v>429148.38</v>
      </c>
      <c r="P24" s="52">
        <f>P25+P26</f>
        <v>424321.8</v>
      </c>
      <c r="Q24" s="152">
        <f t="shared" ref="Q24:R24" si="30">Q25+Q26</f>
        <v>231154.443</v>
      </c>
      <c r="R24" s="153">
        <f t="shared" si="30"/>
        <v>218929.85199999998</v>
      </c>
      <c r="S24" s="154">
        <f>S25+S26</f>
        <v>450084.29499999998</v>
      </c>
      <c r="T24" s="52">
        <f>D24</f>
        <v>422545.80000000005</v>
      </c>
      <c r="U24" s="52">
        <f t="shared" ref="U24:V24" si="31">U25+U26</f>
        <v>0</v>
      </c>
      <c r="V24" s="52">
        <f t="shared" si="31"/>
        <v>0</v>
      </c>
      <c r="W24" s="52">
        <f>W25+W26</f>
        <v>0</v>
      </c>
      <c r="X24" s="65"/>
    </row>
    <row r="25" spans="1:25" s="39" customFormat="1" ht="15" x14ac:dyDescent="0.2">
      <c r="A25" s="43"/>
      <c r="B25" s="57" t="s">
        <v>96</v>
      </c>
      <c r="C25" s="38" t="s">
        <v>20</v>
      </c>
      <c r="D25" s="52">
        <v>255795.99400000001</v>
      </c>
      <c r="E25" s="120">
        <v>152708.20899999992</v>
      </c>
      <c r="F25" s="120">
        <v>142128.6130000001</v>
      </c>
      <c r="G25" s="120">
        <f>E25+F25</f>
        <v>294836.82200000004</v>
      </c>
      <c r="H25" s="52">
        <v>412158.02600000001</v>
      </c>
      <c r="I25" s="52">
        <v>170581.00399999999</v>
      </c>
      <c r="J25" s="52">
        <v>147922.443</v>
      </c>
      <c r="K25" s="52">
        <v>318503.44699999999</v>
      </c>
      <c r="L25" s="52">
        <f>ROUND(I25/I24*L24,3)</f>
        <v>311831.84399999998</v>
      </c>
      <c r="M25" s="52">
        <v>162636.07500000001</v>
      </c>
      <c r="N25" s="52">
        <v>151797.24400000001</v>
      </c>
      <c r="O25" s="52">
        <f>M25+N25</f>
        <v>314433.31900000002</v>
      </c>
      <c r="P25" s="52">
        <v>424321.8</v>
      </c>
      <c r="Q25" s="152">
        <v>162944.1</v>
      </c>
      <c r="R25" s="153">
        <v>163689.4</v>
      </c>
      <c r="S25" s="154">
        <f>Q25+R25</f>
        <v>326633.5</v>
      </c>
      <c r="T25" s="52">
        <f>T24</f>
        <v>422545.80000000005</v>
      </c>
      <c r="U25" s="52"/>
      <c r="V25" s="52"/>
      <c r="W25" s="52">
        <f>U25+V25</f>
        <v>0</v>
      </c>
      <c r="X25" s="118"/>
      <c r="Y25" s="119"/>
    </row>
    <row r="26" spans="1:25" s="39" customFormat="1" ht="15" x14ac:dyDescent="0.2">
      <c r="A26" s="43"/>
      <c r="B26" s="57" t="s">
        <v>97</v>
      </c>
      <c r="C26" s="38" t="s">
        <v>20</v>
      </c>
      <c r="D26" s="52">
        <v>166749.80600000001</v>
      </c>
      <c r="E26" s="120">
        <v>51482.05</v>
      </c>
      <c r="F26" s="120">
        <v>41251.870000000003</v>
      </c>
      <c r="G26" s="120">
        <f>E26+F26</f>
        <v>92733.920000000013</v>
      </c>
      <c r="H26" s="52"/>
      <c r="I26" s="52">
        <v>57841.953000000001</v>
      </c>
      <c r="J26" s="52">
        <v>52888.343999999997</v>
      </c>
      <c r="K26" s="52">
        <v>110730.29699999999</v>
      </c>
      <c r="L26" s="52">
        <f>ROUND(I26/I24*L24,3)</f>
        <v>105738.40300000001</v>
      </c>
      <c r="M26" s="52">
        <v>62657.999000000003</v>
      </c>
      <c r="N26" s="52">
        <v>52057.061999999998</v>
      </c>
      <c r="O26" s="52">
        <f>M26+N26</f>
        <v>114715.061</v>
      </c>
      <c r="P26" s="52"/>
      <c r="Q26" s="152">
        <v>68210.342999999993</v>
      </c>
      <c r="R26" s="153">
        <v>55240.451999999997</v>
      </c>
      <c r="S26" s="154">
        <f>Q26+R26</f>
        <v>123450.79499999998</v>
      </c>
      <c r="T26" s="52"/>
      <c r="U26" s="52"/>
      <c r="V26" s="52"/>
      <c r="W26" s="52">
        <f>U26+V26</f>
        <v>0</v>
      </c>
      <c r="X26" s="118"/>
      <c r="Y26" s="119"/>
    </row>
    <row r="27" spans="1:25" s="39" customFormat="1" ht="15" x14ac:dyDescent="0.2">
      <c r="A27" s="43" t="s">
        <v>98</v>
      </c>
      <c r="B27" s="44" t="s">
        <v>99</v>
      </c>
      <c r="C27" s="38" t="s">
        <v>20</v>
      </c>
      <c r="D27" s="52">
        <f t="shared" ref="D27:G27" si="32">D28+D29</f>
        <v>38022.800000000003</v>
      </c>
      <c r="E27" s="120">
        <f t="shared" si="32"/>
        <v>13252.866</v>
      </c>
      <c r="F27" s="120">
        <f t="shared" si="32"/>
        <v>11014.126</v>
      </c>
      <c r="G27" s="120">
        <f t="shared" si="32"/>
        <v>24266.991999999998</v>
      </c>
      <c r="H27" s="52">
        <v>23900.542000000001</v>
      </c>
      <c r="I27" s="52">
        <v>12959.991</v>
      </c>
      <c r="J27" s="52">
        <v>11574.365</v>
      </c>
      <c r="K27" s="52">
        <v>24534.356</v>
      </c>
      <c r="L27" s="52">
        <v>24566.190999999999</v>
      </c>
      <c r="M27" s="52">
        <f t="shared" ref="M27:S27" si="33">M28+M29</f>
        <v>12616.377999999999</v>
      </c>
      <c r="N27" s="52">
        <f t="shared" si="33"/>
        <v>12681.315999999999</v>
      </c>
      <c r="O27" s="52">
        <f t="shared" si="33"/>
        <v>25297.694</v>
      </c>
      <c r="P27" s="52">
        <f t="shared" si="33"/>
        <v>24700.2</v>
      </c>
      <c r="Q27" s="152">
        <f t="shared" si="33"/>
        <v>11732.68</v>
      </c>
      <c r="R27" s="153">
        <f t="shared" si="33"/>
        <v>11206.959000000001</v>
      </c>
      <c r="S27" s="154">
        <f t="shared" si="33"/>
        <v>22939.638999999999</v>
      </c>
      <c r="T27" s="52">
        <f>D27</f>
        <v>38022.800000000003</v>
      </c>
      <c r="U27" s="52">
        <f>U28+U29</f>
        <v>0</v>
      </c>
      <c r="V27" s="52">
        <f>V28+V29</f>
        <v>0</v>
      </c>
      <c r="W27" s="52">
        <f>W28+W29</f>
        <v>0</v>
      </c>
      <c r="X27" s="65"/>
    </row>
    <row r="28" spans="1:25" s="39" customFormat="1" ht="15" x14ac:dyDescent="0.2">
      <c r="A28" s="43"/>
      <c r="B28" s="45" t="s">
        <v>96</v>
      </c>
      <c r="C28" s="38" t="s">
        <v>20</v>
      </c>
      <c r="D28" s="52">
        <v>20965.477999999999</v>
      </c>
      <c r="E28" s="120">
        <v>3199.7249999999999</v>
      </c>
      <c r="F28" s="120">
        <v>5355.8819999999996</v>
      </c>
      <c r="G28" s="120">
        <f>E28+F28</f>
        <v>8555.607</v>
      </c>
      <c r="H28" s="52">
        <v>23900.542000000001</v>
      </c>
      <c r="I28" s="52">
        <v>4440</v>
      </c>
      <c r="J28" s="52">
        <v>4183</v>
      </c>
      <c r="K28" s="52">
        <v>8623</v>
      </c>
      <c r="L28" s="52">
        <f>ROUND(I28/I27*L27,3)</f>
        <v>8416.2009999999991</v>
      </c>
      <c r="M28" s="52">
        <v>4126</v>
      </c>
      <c r="N28" s="52">
        <v>4296.0010000000002</v>
      </c>
      <c r="O28" s="52">
        <f>M28+N28</f>
        <v>8422.0010000000002</v>
      </c>
      <c r="P28" s="52">
        <v>24700.2</v>
      </c>
      <c r="Q28" s="152">
        <v>3742.2</v>
      </c>
      <c r="R28" s="153">
        <v>3420.1</v>
      </c>
      <c r="S28" s="154">
        <f>Q28+R28</f>
        <v>7162.2999999999993</v>
      </c>
      <c r="T28" s="52">
        <f>T27</f>
        <v>38022.800000000003</v>
      </c>
      <c r="U28" s="52"/>
      <c r="V28" s="52"/>
      <c r="W28" s="52">
        <f>U28+V28</f>
        <v>0</v>
      </c>
      <c r="X28" s="65"/>
    </row>
    <row r="29" spans="1:25" s="39" customFormat="1" ht="15" x14ac:dyDescent="0.2">
      <c r="A29" s="43"/>
      <c r="B29" s="45" t="s">
        <v>97</v>
      </c>
      <c r="C29" s="38" t="s">
        <v>20</v>
      </c>
      <c r="D29" s="52">
        <v>17057.322</v>
      </c>
      <c r="E29" s="120">
        <v>10053.141</v>
      </c>
      <c r="F29" s="120">
        <v>5658.2439999999997</v>
      </c>
      <c r="G29" s="120">
        <f>E29+F29</f>
        <v>15711.384999999998</v>
      </c>
      <c r="H29" s="52"/>
      <c r="I29" s="52">
        <v>8519.991</v>
      </c>
      <c r="J29" s="52">
        <v>7391.3649999999998</v>
      </c>
      <c r="K29" s="52">
        <v>15911.356</v>
      </c>
      <c r="L29" s="52">
        <f>ROUND(I29/I27*L27,3)</f>
        <v>16149.99</v>
      </c>
      <c r="M29" s="52">
        <v>8490.3779999999988</v>
      </c>
      <c r="N29" s="52">
        <v>8385.3149999999987</v>
      </c>
      <c r="O29" s="52">
        <f>M29+N29</f>
        <v>16875.692999999999</v>
      </c>
      <c r="P29" s="52"/>
      <c r="Q29" s="152">
        <v>7990.48</v>
      </c>
      <c r="R29" s="153">
        <v>7786.8590000000004</v>
      </c>
      <c r="S29" s="154">
        <f>Q29+R29</f>
        <v>15777.339</v>
      </c>
      <c r="T29" s="52"/>
      <c r="U29" s="52"/>
      <c r="V29" s="52"/>
      <c r="W29" s="52">
        <f>U29+V29</f>
        <v>0</v>
      </c>
      <c r="X29" s="65"/>
    </row>
    <row r="30" spans="1:25" s="48" customFormat="1" ht="14.25" x14ac:dyDescent="0.2">
      <c r="A30" s="40" t="s">
        <v>29</v>
      </c>
      <c r="B30" s="49" t="s">
        <v>100</v>
      </c>
      <c r="C30" s="47" t="s">
        <v>20</v>
      </c>
      <c r="D30" s="55">
        <f t="shared" ref="D30:G30" si="34">D31+D32</f>
        <v>137104</v>
      </c>
      <c r="E30" s="121">
        <f t="shared" si="34"/>
        <v>74932.657999999996</v>
      </c>
      <c r="F30" s="121">
        <f t="shared" si="34"/>
        <v>64900.75</v>
      </c>
      <c r="G30" s="121">
        <f t="shared" si="34"/>
        <v>139833.408</v>
      </c>
      <c r="H30" s="55">
        <v>133425.546</v>
      </c>
      <c r="I30" s="55">
        <v>66404.691999999995</v>
      </c>
      <c r="J30" s="55">
        <v>60765.612999999998</v>
      </c>
      <c r="K30" s="55">
        <v>127170.30499999999</v>
      </c>
      <c r="L30" s="55">
        <v>131036.19500000001</v>
      </c>
      <c r="M30" s="55">
        <f t="shared" ref="M30:S30" si="35">M31+M32</f>
        <v>66355.993000000002</v>
      </c>
      <c r="N30" s="55">
        <f t="shared" si="35"/>
        <v>58475.535000000003</v>
      </c>
      <c r="O30" s="55">
        <f t="shared" si="35"/>
        <v>124831.52800000001</v>
      </c>
      <c r="P30" s="55">
        <f t="shared" si="35"/>
        <v>125375.6</v>
      </c>
      <c r="Q30" s="157">
        <f t="shared" si="35"/>
        <v>51578.277999999998</v>
      </c>
      <c r="R30" s="158">
        <f t="shared" si="35"/>
        <v>47499.362999999998</v>
      </c>
      <c r="S30" s="159">
        <f t="shared" si="35"/>
        <v>99077.641000000003</v>
      </c>
      <c r="T30" s="55">
        <f>D30</f>
        <v>137104</v>
      </c>
      <c r="U30" s="55">
        <f>U31+U32</f>
        <v>0</v>
      </c>
      <c r="V30" s="55">
        <f>V31+V32</f>
        <v>0</v>
      </c>
      <c r="W30" s="55">
        <f>W31+W32</f>
        <v>0</v>
      </c>
      <c r="X30" s="65"/>
    </row>
    <row r="31" spans="1:25" s="39" customFormat="1" ht="15" x14ac:dyDescent="0.2">
      <c r="A31" s="43"/>
      <c r="B31" s="45" t="s">
        <v>96</v>
      </c>
      <c r="C31" s="38" t="s">
        <v>20</v>
      </c>
      <c r="D31" s="52">
        <v>126570.296</v>
      </c>
      <c r="E31" s="120">
        <v>70345.335999999996</v>
      </c>
      <c r="F31" s="120">
        <v>60581.8</v>
      </c>
      <c r="G31" s="120">
        <f>E31+F31</f>
        <v>130927.136</v>
      </c>
      <c r="H31" s="52">
        <v>133425.546</v>
      </c>
      <c r="I31" s="52">
        <v>64365.108</v>
      </c>
      <c r="J31" s="52">
        <v>55360.178999999996</v>
      </c>
      <c r="K31" s="52">
        <v>119725.287</v>
      </c>
      <c r="L31" s="52">
        <f>ROUND(I31/I30*L30,3)</f>
        <v>127011.49</v>
      </c>
      <c r="M31" s="52">
        <v>60585.3</v>
      </c>
      <c r="N31" s="52">
        <v>57279.9</v>
      </c>
      <c r="O31" s="52">
        <f>M31+N31</f>
        <v>117865.20000000001</v>
      </c>
      <c r="P31" s="52">
        <v>125375.6</v>
      </c>
      <c r="Q31" s="152">
        <v>39947.5</v>
      </c>
      <c r="R31" s="153">
        <v>42319.199999999997</v>
      </c>
      <c r="S31" s="154">
        <f>Q31+R31</f>
        <v>82266.7</v>
      </c>
      <c r="T31" s="52">
        <f>T30</f>
        <v>137104</v>
      </c>
      <c r="U31" s="52"/>
      <c r="V31" s="52"/>
      <c r="W31" s="52">
        <f>U31+V31</f>
        <v>0</v>
      </c>
      <c r="X31" s="65"/>
    </row>
    <row r="32" spans="1:25" s="39" customFormat="1" ht="15" x14ac:dyDescent="0.2">
      <c r="A32" s="43"/>
      <c r="B32" s="50" t="s">
        <v>101</v>
      </c>
      <c r="C32" s="38" t="s">
        <v>20</v>
      </c>
      <c r="D32" s="52">
        <v>10533.704</v>
      </c>
      <c r="E32" s="120">
        <v>4587.3220000000001</v>
      </c>
      <c r="F32" s="120">
        <v>4318.95</v>
      </c>
      <c r="G32" s="120">
        <f>E32+F32</f>
        <v>8906.2720000000008</v>
      </c>
      <c r="H32" s="52"/>
      <c r="I32" s="52">
        <v>2039.5840000000001</v>
      </c>
      <c r="J32" s="52">
        <v>5405.4340000000002</v>
      </c>
      <c r="K32" s="52">
        <v>7445.018</v>
      </c>
      <c r="L32" s="52">
        <f>ROUND(I32/I30*L30,3)</f>
        <v>4024.7049999999999</v>
      </c>
      <c r="M32" s="52">
        <v>5770.6930000000002</v>
      </c>
      <c r="N32" s="52">
        <v>1195.635</v>
      </c>
      <c r="O32" s="52">
        <f>M32+N32</f>
        <v>6966.3280000000004</v>
      </c>
      <c r="P32" s="52"/>
      <c r="Q32" s="152">
        <v>11630.778</v>
      </c>
      <c r="R32" s="153">
        <v>5180.1629999999996</v>
      </c>
      <c r="S32" s="154">
        <f>Q32+R32</f>
        <v>16810.940999999999</v>
      </c>
      <c r="T32" s="52"/>
      <c r="U32" s="52"/>
      <c r="V32" s="52"/>
      <c r="W32" s="52">
        <f>U32+V32</f>
        <v>0</v>
      </c>
      <c r="X32" s="65"/>
    </row>
    <row r="33" spans="1:24" s="48" customFormat="1" ht="14.25" x14ac:dyDescent="0.2">
      <c r="A33" s="40" t="s">
        <v>102</v>
      </c>
      <c r="B33" s="49" t="s">
        <v>3</v>
      </c>
      <c r="C33" s="47" t="s">
        <v>20</v>
      </c>
      <c r="D33" s="55">
        <f t="shared" ref="D33:G33" si="36">D34+D35</f>
        <v>127746.15</v>
      </c>
      <c r="E33" s="121">
        <f t="shared" si="36"/>
        <v>61186.5</v>
      </c>
      <c r="F33" s="121">
        <f t="shared" si="36"/>
        <v>69342.136999999988</v>
      </c>
      <c r="G33" s="121">
        <f t="shared" si="36"/>
        <v>130528.637</v>
      </c>
      <c r="H33" s="55">
        <v>121301.102</v>
      </c>
      <c r="I33" s="55">
        <v>88952.182000000001</v>
      </c>
      <c r="J33" s="55">
        <v>67370.148000000001</v>
      </c>
      <c r="K33" s="55">
        <v>156322.32999999999</v>
      </c>
      <c r="L33" s="55">
        <v>162608.27100000001</v>
      </c>
      <c r="M33" s="55">
        <f t="shared" ref="M33:S33" si="37">M34+M35</f>
        <v>82990.35500000001</v>
      </c>
      <c r="N33" s="55">
        <f t="shared" si="37"/>
        <v>68426.67</v>
      </c>
      <c r="O33" s="55">
        <f t="shared" si="37"/>
        <v>151417.02499999999</v>
      </c>
      <c r="P33" s="55">
        <f t="shared" si="37"/>
        <v>149927.6</v>
      </c>
      <c r="Q33" s="157">
        <f t="shared" si="37"/>
        <v>63067.642000000007</v>
      </c>
      <c r="R33" s="158">
        <f t="shared" si="37"/>
        <v>50360.972999999998</v>
      </c>
      <c r="S33" s="159">
        <f t="shared" si="37"/>
        <v>113428.61500000002</v>
      </c>
      <c r="T33" s="55">
        <f>D33</f>
        <v>127746.15</v>
      </c>
      <c r="U33" s="55">
        <f>U34+U35</f>
        <v>0</v>
      </c>
      <c r="V33" s="55">
        <f>V34+V35</f>
        <v>0</v>
      </c>
      <c r="W33" s="55">
        <f>W34+W35</f>
        <v>0</v>
      </c>
      <c r="X33" s="65"/>
    </row>
    <row r="34" spans="1:24" s="39" customFormat="1" ht="15" x14ac:dyDescent="0.2">
      <c r="A34" s="43"/>
      <c r="B34" s="45" t="s">
        <v>96</v>
      </c>
      <c r="C34" s="38" t="s">
        <v>20</v>
      </c>
      <c r="D34" s="52">
        <v>118201.64599999999</v>
      </c>
      <c r="E34" s="120">
        <v>58331.48</v>
      </c>
      <c r="F34" s="120">
        <v>65966.880999999994</v>
      </c>
      <c r="G34" s="120">
        <f>E34+F34</f>
        <v>124298.361</v>
      </c>
      <c r="H34" s="52">
        <v>121301.102</v>
      </c>
      <c r="I34" s="52">
        <v>84318.173999999999</v>
      </c>
      <c r="J34" s="52">
        <v>56815.061000000002</v>
      </c>
      <c r="K34" s="52">
        <v>141133.23499999999</v>
      </c>
      <c r="L34" s="52">
        <f>ROUND(I34/I33*L33,3)</f>
        <v>154137.11300000001</v>
      </c>
      <c r="M34" s="52">
        <v>78934.005000000005</v>
      </c>
      <c r="N34" s="52">
        <v>61858.614000000001</v>
      </c>
      <c r="O34" s="52">
        <f>M34+N34</f>
        <v>140792.61900000001</v>
      </c>
      <c r="P34" s="52">
        <v>149927.6</v>
      </c>
      <c r="Q34" s="152">
        <v>54611.3</v>
      </c>
      <c r="R34" s="153">
        <v>42171.9</v>
      </c>
      <c r="S34" s="154">
        <f>Q34+R34</f>
        <v>96783.200000000012</v>
      </c>
      <c r="T34" s="52">
        <f>T33</f>
        <v>127746.15</v>
      </c>
      <c r="U34" s="52"/>
      <c r="V34" s="52"/>
      <c r="W34" s="52">
        <f>U34+V34</f>
        <v>0</v>
      </c>
      <c r="X34" s="65"/>
    </row>
    <row r="35" spans="1:24" s="39" customFormat="1" ht="15" x14ac:dyDescent="0.2">
      <c r="A35" s="43"/>
      <c r="B35" s="45" t="s">
        <v>103</v>
      </c>
      <c r="C35" s="38" t="s">
        <v>20</v>
      </c>
      <c r="D35" s="52">
        <v>9544.5040000000008</v>
      </c>
      <c r="E35" s="120">
        <v>2855.02</v>
      </c>
      <c r="F35" s="120">
        <v>3375.2559999999999</v>
      </c>
      <c r="G35" s="120">
        <f>E35+F35</f>
        <v>6230.2759999999998</v>
      </c>
      <c r="H35" s="56"/>
      <c r="I35" s="52">
        <v>4634.0079999999998</v>
      </c>
      <c r="J35" s="52">
        <v>10555.087</v>
      </c>
      <c r="K35" s="52">
        <v>15189.094999999999</v>
      </c>
      <c r="L35" s="56">
        <f>ROUND(I35/I33*L33,3)</f>
        <v>8471.1579999999994</v>
      </c>
      <c r="M35" s="52">
        <v>4056.35</v>
      </c>
      <c r="N35" s="52">
        <v>6568.0560000000005</v>
      </c>
      <c r="O35" s="52">
        <f>M35+N35</f>
        <v>10624.406000000001</v>
      </c>
      <c r="P35" s="52"/>
      <c r="Q35" s="152">
        <v>8456.3420000000006</v>
      </c>
      <c r="R35" s="153">
        <v>8189.0730000000003</v>
      </c>
      <c r="S35" s="154">
        <f>Q35+R35</f>
        <v>16645.415000000001</v>
      </c>
      <c r="T35" s="56"/>
      <c r="U35" s="52"/>
      <c r="V35" s="52"/>
      <c r="W35" s="52">
        <f>U35+V35</f>
        <v>0</v>
      </c>
      <c r="X35" s="65"/>
    </row>
    <row r="36" spans="1:24" x14ac:dyDescent="0.2">
      <c r="U36" s="58"/>
    </row>
    <row r="37" spans="1:24" x14ac:dyDescent="0.2">
      <c r="I37" s="59"/>
      <c r="J37" s="59"/>
      <c r="K37" s="59"/>
      <c r="L37" s="59"/>
      <c r="M37" s="59"/>
      <c r="N37" s="59"/>
      <c r="O37" s="59"/>
      <c r="P37" s="166"/>
      <c r="Q37" s="166"/>
      <c r="R37" s="166"/>
      <c r="S37" s="59"/>
    </row>
    <row r="38" spans="1:24" x14ac:dyDescent="0.2">
      <c r="P38" s="166"/>
      <c r="Q38" s="166"/>
      <c r="R38" s="166"/>
      <c r="S38" s="59"/>
    </row>
    <row r="40" spans="1:24" x14ac:dyDescent="0.2">
      <c r="P40" s="166"/>
      <c r="Q40" s="166"/>
      <c r="R40" s="166"/>
      <c r="S40" s="166"/>
    </row>
  </sheetData>
  <mergeCells count="15">
    <mergeCell ref="U4:W4"/>
    <mergeCell ref="T3:W3"/>
    <mergeCell ref="D2:W2"/>
    <mergeCell ref="E4:G4"/>
    <mergeCell ref="A1:G1"/>
    <mergeCell ref="A2:A5"/>
    <mergeCell ref="B2:B5"/>
    <mergeCell ref="C2:C5"/>
    <mergeCell ref="D3:G3"/>
    <mergeCell ref="H3:K3"/>
    <mergeCell ref="I4:K4"/>
    <mergeCell ref="L3:O3"/>
    <mergeCell ref="M4:O4"/>
    <mergeCell ref="P3:S3"/>
    <mergeCell ref="Q4:S4"/>
  </mergeCells>
  <printOptions horizontalCentered="1"/>
  <pageMargins left="1.1811023622047245" right="0.39370078740157483" top="0.39370078740157483" bottom="0.3937007874015748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34"/>
  <sheetViews>
    <sheetView view="pageBreakPreview" zoomScale="80" zoomScaleNormal="6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7" sqref="P17"/>
    </sheetView>
  </sheetViews>
  <sheetFormatPr defaultColWidth="9.140625" defaultRowHeight="15" x14ac:dyDescent="0.25"/>
  <cols>
    <col min="1" max="1" width="7.7109375" style="12" customWidth="1"/>
    <col min="2" max="2" width="65.5703125" style="12" customWidth="1"/>
    <col min="3" max="3" width="12.7109375" style="12" customWidth="1"/>
    <col min="4" max="4" width="16.28515625" style="12" customWidth="1"/>
    <col min="5" max="5" width="52.85546875" style="12" customWidth="1"/>
    <col min="6" max="6" width="12.28515625" style="12" customWidth="1"/>
    <col min="7" max="7" width="16.42578125" style="12" customWidth="1"/>
    <col min="8" max="8" width="14.85546875" style="12" customWidth="1"/>
    <col min="9" max="9" width="22" style="12" customWidth="1"/>
    <col min="10" max="10" width="9.140625" style="12"/>
    <col min="11" max="11" width="10.140625" style="12" bestFit="1" customWidth="1"/>
    <col min="12" max="12" width="9.85546875" style="12" bestFit="1" customWidth="1"/>
    <col min="13" max="16384" width="9.140625" style="12"/>
  </cols>
  <sheetData>
    <row r="1" spans="1:9" ht="43.5" customHeight="1" x14ac:dyDescent="0.25">
      <c r="A1" s="190" t="s">
        <v>111</v>
      </c>
      <c r="B1" s="190"/>
      <c r="C1" s="190"/>
      <c r="D1" s="190"/>
      <c r="E1" s="190"/>
      <c r="F1" s="190"/>
      <c r="G1" s="190"/>
      <c r="H1" s="190"/>
      <c r="I1" s="190"/>
    </row>
    <row r="2" spans="1:9" ht="15.75" x14ac:dyDescent="0.25">
      <c r="A2" s="199" t="s">
        <v>112</v>
      </c>
      <c r="B2" s="199"/>
      <c r="C2" s="199"/>
      <c r="D2" s="199"/>
      <c r="E2" s="199"/>
      <c r="F2" s="199"/>
      <c r="G2" s="199"/>
      <c r="H2" s="199"/>
      <c r="I2" s="199"/>
    </row>
    <row r="3" spans="1:9" ht="19.5" customHeight="1" x14ac:dyDescent="0.25">
      <c r="A3" s="197" t="s">
        <v>64</v>
      </c>
      <c r="B3" s="191" t="s">
        <v>113</v>
      </c>
      <c r="C3" s="192"/>
      <c r="D3" s="193"/>
      <c r="E3" s="191" t="s">
        <v>105</v>
      </c>
      <c r="F3" s="192"/>
      <c r="G3" s="193"/>
      <c r="H3" s="194" t="s">
        <v>121</v>
      </c>
      <c r="I3" s="195" t="s">
        <v>122</v>
      </c>
    </row>
    <row r="4" spans="1:9" ht="92.25" customHeight="1" x14ac:dyDescent="0.25">
      <c r="A4" s="198"/>
      <c r="B4" s="116" t="s">
        <v>4</v>
      </c>
      <c r="C4" s="116" t="s">
        <v>30</v>
      </c>
      <c r="D4" s="116" t="s">
        <v>6</v>
      </c>
      <c r="E4" s="116" t="s">
        <v>4</v>
      </c>
      <c r="F4" s="116" t="s">
        <v>30</v>
      </c>
      <c r="G4" s="116" t="s">
        <v>6</v>
      </c>
      <c r="H4" s="194"/>
      <c r="I4" s="196"/>
    </row>
    <row r="5" spans="1:9" ht="16.5" thickBot="1" x14ac:dyDescent="0.3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116">
        <v>6</v>
      </c>
      <c r="G5" s="116">
        <v>7</v>
      </c>
      <c r="H5" s="116">
        <v>8</v>
      </c>
      <c r="I5" s="116">
        <v>9</v>
      </c>
    </row>
    <row r="6" spans="1:9" ht="45.75" customHeight="1" x14ac:dyDescent="0.25">
      <c r="A6" s="236" t="s">
        <v>0</v>
      </c>
      <c r="B6" s="237" t="s">
        <v>153</v>
      </c>
      <c r="C6" s="238" t="s">
        <v>150</v>
      </c>
      <c r="D6" s="239">
        <v>5346.4755083333339</v>
      </c>
      <c r="E6" s="240"/>
      <c r="F6" s="262"/>
      <c r="G6" s="240"/>
      <c r="H6" s="241">
        <f>G6-D6</f>
        <v>-5346.4755083333339</v>
      </c>
      <c r="I6" s="241"/>
    </row>
    <row r="7" spans="1:9" ht="45.75" customHeight="1" x14ac:dyDescent="0.25">
      <c r="A7" s="236" t="s">
        <v>1</v>
      </c>
      <c r="B7" s="242" t="s">
        <v>154</v>
      </c>
      <c r="C7" s="243"/>
      <c r="D7" s="244">
        <v>2530.461666666667</v>
      </c>
      <c r="E7" s="245"/>
      <c r="F7" s="263"/>
      <c r="G7" s="245"/>
      <c r="H7" s="244">
        <f t="shared" ref="H7:H16" si="0">G7-D7</f>
        <v>-2530.461666666667</v>
      </c>
      <c r="I7" s="244"/>
    </row>
    <row r="8" spans="1:9" ht="45.75" customHeight="1" x14ac:dyDescent="0.25">
      <c r="A8" s="236" t="s">
        <v>2</v>
      </c>
      <c r="B8" s="242" t="s">
        <v>155</v>
      </c>
      <c r="C8" s="243"/>
      <c r="D8" s="244">
        <v>5761.9113083333332</v>
      </c>
      <c r="E8" s="245"/>
      <c r="F8" s="263"/>
      <c r="G8" s="245"/>
      <c r="H8" s="244">
        <f t="shared" si="0"/>
        <v>-5761.9113083333332</v>
      </c>
      <c r="I8" s="247"/>
    </row>
    <row r="9" spans="1:9" ht="45.75" customHeight="1" x14ac:dyDescent="0.25">
      <c r="A9" s="236" t="s">
        <v>21</v>
      </c>
      <c r="B9" s="242" t="s">
        <v>156</v>
      </c>
      <c r="C9" s="243"/>
      <c r="D9" s="244">
        <v>4185.840283333333</v>
      </c>
      <c r="E9" s="245"/>
      <c r="F9" s="263"/>
      <c r="G9" s="245"/>
      <c r="H9" s="244">
        <f t="shared" si="0"/>
        <v>-4185.840283333333</v>
      </c>
      <c r="I9" s="247"/>
    </row>
    <row r="10" spans="1:9" ht="45.75" customHeight="1" x14ac:dyDescent="0.25">
      <c r="A10" s="236" t="s">
        <v>22</v>
      </c>
      <c r="B10" s="242" t="s">
        <v>157</v>
      </c>
      <c r="C10" s="243"/>
      <c r="D10" s="244">
        <v>5270.7099416666661</v>
      </c>
      <c r="E10" s="245"/>
      <c r="F10" s="263"/>
      <c r="G10" s="245"/>
      <c r="H10" s="244">
        <f t="shared" si="0"/>
        <v>-5270.7099416666661</v>
      </c>
      <c r="I10" s="247"/>
    </row>
    <row r="11" spans="1:9" ht="45.75" customHeight="1" x14ac:dyDescent="0.25">
      <c r="A11" s="236" t="s">
        <v>26</v>
      </c>
      <c r="B11" s="242" t="s">
        <v>158</v>
      </c>
      <c r="C11" s="243"/>
      <c r="D11" s="244">
        <v>1446.8808833333335</v>
      </c>
      <c r="E11" s="248"/>
      <c r="F11" s="263"/>
      <c r="G11" s="249"/>
      <c r="H11" s="244">
        <f t="shared" si="0"/>
        <v>-1446.8808833333335</v>
      </c>
      <c r="I11" s="247"/>
    </row>
    <row r="12" spans="1:9" ht="45.75" customHeight="1" x14ac:dyDescent="0.25">
      <c r="A12" s="236" t="s">
        <v>28</v>
      </c>
      <c r="B12" s="242"/>
      <c r="C12" s="250"/>
      <c r="D12" s="244"/>
      <c r="E12" s="251" t="s">
        <v>159</v>
      </c>
      <c r="F12" s="246" t="s">
        <v>149</v>
      </c>
      <c r="G12" s="244">
        <v>4909.8385666666672</v>
      </c>
      <c r="H12" s="244">
        <f t="shared" si="0"/>
        <v>4909.8385666666672</v>
      </c>
      <c r="I12" s="247"/>
    </row>
    <row r="13" spans="1:9" ht="45.75" customHeight="1" x14ac:dyDescent="0.25">
      <c r="A13" s="236" t="s">
        <v>114</v>
      </c>
      <c r="B13" s="242"/>
      <c r="C13" s="250"/>
      <c r="D13" s="244"/>
      <c r="E13" s="251" t="s">
        <v>160</v>
      </c>
      <c r="F13" s="246"/>
      <c r="G13" s="249">
        <v>4717.6155333333336</v>
      </c>
      <c r="H13" s="244">
        <f t="shared" si="0"/>
        <v>4717.6155333333336</v>
      </c>
      <c r="I13" s="247"/>
    </row>
    <row r="14" spans="1:9" ht="45.75" customHeight="1" x14ac:dyDescent="0.25">
      <c r="A14" s="236" t="s">
        <v>115</v>
      </c>
      <c r="B14" s="242"/>
      <c r="C14" s="250"/>
      <c r="D14" s="244"/>
      <c r="E14" s="252" t="s">
        <v>161</v>
      </c>
      <c r="F14" s="246"/>
      <c r="G14" s="249">
        <v>1868.4118100000001</v>
      </c>
      <c r="H14" s="244">
        <f t="shared" si="0"/>
        <v>1868.4118100000001</v>
      </c>
      <c r="I14" s="247"/>
    </row>
    <row r="15" spans="1:9" ht="45.75" customHeight="1" x14ac:dyDescent="0.25">
      <c r="A15" s="236" t="s">
        <v>145</v>
      </c>
      <c r="B15" s="242"/>
      <c r="C15" s="250"/>
      <c r="D15" s="244"/>
      <c r="E15" s="253" t="s">
        <v>162</v>
      </c>
      <c r="F15" s="246"/>
      <c r="G15" s="249">
        <v>14072.14387</v>
      </c>
      <c r="H15" s="244">
        <f t="shared" si="0"/>
        <v>14072.14387</v>
      </c>
      <c r="I15" s="247"/>
    </row>
    <row r="16" spans="1:9" ht="45.75" customHeight="1" x14ac:dyDescent="0.25">
      <c r="A16" s="254" t="s">
        <v>146</v>
      </c>
      <c r="B16" s="255"/>
      <c r="C16" s="256"/>
      <c r="D16" s="257"/>
      <c r="E16" s="258" t="s">
        <v>163</v>
      </c>
      <c r="F16" s="259"/>
      <c r="G16" s="260">
        <v>3543.0197799999996</v>
      </c>
      <c r="H16" s="257">
        <f t="shared" si="0"/>
        <v>3543.0197799999996</v>
      </c>
      <c r="I16" s="261"/>
    </row>
    <row r="17" spans="1:9" ht="15.75" customHeight="1" x14ac:dyDescent="0.25">
      <c r="A17" s="160" t="s">
        <v>7</v>
      </c>
      <c r="B17" s="161"/>
      <c r="C17" s="162"/>
      <c r="D17" s="234">
        <f>SUM(D6:D16)</f>
        <v>24542.279591666669</v>
      </c>
      <c r="E17" s="161"/>
      <c r="F17" s="164"/>
      <c r="G17" s="235">
        <f>SUM(G6:G16)</f>
        <v>29111.029559999999</v>
      </c>
      <c r="H17" s="235">
        <f>G17-D17</f>
        <v>4568.7499683333299</v>
      </c>
      <c r="I17" s="163"/>
    </row>
    <row r="18" spans="1:9" ht="15.75" customHeight="1" x14ac:dyDescent="0.25">
      <c r="A18" s="167"/>
      <c r="B18" s="165"/>
      <c r="C18" s="168"/>
      <c r="D18" s="169"/>
      <c r="E18" s="165"/>
      <c r="F18" s="170"/>
      <c r="G18" s="169"/>
      <c r="H18" s="169"/>
      <c r="I18" s="169"/>
    </row>
    <row r="19" spans="1:9" ht="12" customHeight="1" x14ac:dyDescent="0.25">
      <c r="A19" s="66"/>
      <c r="B19" s="67"/>
    </row>
    <row r="20" spans="1:9" ht="15.75" customHeight="1" x14ac:dyDescent="0.25">
      <c r="A20" s="189" t="s">
        <v>116</v>
      </c>
      <c r="B20" s="189"/>
      <c r="C20" s="189"/>
      <c r="D20" s="189"/>
      <c r="E20" s="189"/>
      <c r="F20" s="189"/>
      <c r="G20" s="189"/>
      <c r="H20" s="189"/>
      <c r="I20" s="189"/>
    </row>
    <row r="21" spans="1:9" ht="15.75" customHeight="1" x14ac:dyDescent="0.25">
      <c r="A21" s="197" t="s">
        <v>104</v>
      </c>
      <c r="B21" s="192" t="s">
        <v>113</v>
      </c>
      <c r="C21" s="192"/>
      <c r="D21" s="192"/>
      <c r="E21" s="191" t="s">
        <v>105</v>
      </c>
      <c r="F21" s="192"/>
      <c r="G21" s="193"/>
      <c r="H21" s="194" t="s">
        <v>121</v>
      </c>
      <c r="I21" s="195" t="s">
        <v>122</v>
      </c>
    </row>
    <row r="22" spans="1:9" ht="90.75" customHeight="1" x14ac:dyDescent="0.25">
      <c r="A22" s="198"/>
      <c r="B22" s="117" t="s">
        <v>4</v>
      </c>
      <c r="C22" s="116" t="s">
        <v>5</v>
      </c>
      <c r="D22" s="116" t="s">
        <v>6</v>
      </c>
      <c r="E22" s="61" t="s">
        <v>4</v>
      </c>
      <c r="F22" s="116" t="s">
        <v>123</v>
      </c>
      <c r="G22" s="116" t="s">
        <v>6</v>
      </c>
      <c r="H22" s="194"/>
      <c r="I22" s="196"/>
    </row>
    <row r="23" spans="1:9" ht="15.75" x14ac:dyDescent="0.25">
      <c r="A23" s="116">
        <v>1</v>
      </c>
      <c r="B23" s="117">
        <v>2</v>
      </c>
      <c r="C23" s="116">
        <v>3</v>
      </c>
      <c r="D23" s="117">
        <v>4</v>
      </c>
      <c r="E23" s="116">
        <v>5</v>
      </c>
      <c r="F23" s="116">
        <v>6</v>
      </c>
      <c r="G23" s="116">
        <v>7</v>
      </c>
      <c r="H23" s="116">
        <v>8</v>
      </c>
      <c r="I23" s="116">
        <v>9</v>
      </c>
    </row>
    <row r="24" spans="1:9" ht="15.75" x14ac:dyDescent="0.25">
      <c r="A24" s="1" t="s">
        <v>0</v>
      </c>
      <c r="B24" s="117" t="s">
        <v>33</v>
      </c>
      <c r="C24" s="1"/>
      <c r="D24" s="75"/>
      <c r="E24" s="117"/>
      <c r="F24" s="1"/>
      <c r="G24" s="75"/>
      <c r="H24" s="16"/>
      <c r="I24" s="16"/>
    </row>
    <row r="25" spans="1:9" ht="15.75" x14ac:dyDescent="0.25">
      <c r="A25" s="200" t="s">
        <v>7</v>
      </c>
      <c r="B25" s="201"/>
      <c r="C25" s="68"/>
      <c r="D25" s="75"/>
      <c r="E25" s="16"/>
      <c r="F25" s="16"/>
      <c r="G25" s="16"/>
      <c r="H25" s="16"/>
      <c r="I25" s="16"/>
    </row>
    <row r="26" spans="1:9" ht="15.75" customHeight="1" x14ac:dyDescent="0.25">
      <c r="A26" s="202" t="s">
        <v>117</v>
      </c>
      <c r="B26" s="202"/>
      <c r="C26" s="202"/>
      <c r="D26" s="202"/>
      <c r="E26" s="202"/>
      <c r="F26" s="202"/>
      <c r="G26" s="202"/>
      <c r="H26" s="202"/>
      <c r="I26" s="202"/>
    </row>
    <row r="27" spans="1:9" ht="15.75" x14ac:dyDescent="0.25">
      <c r="A27" s="69"/>
      <c r="B27" s="69"/>
      <c r="C27" s="69"/>
      <c r="D27" s="69"/>
    </row>
    <row r="28" spans="1:9" ht="23.25" customHeight="1" x14ac:dyDescent="0.25">
      <c r="A28" s="175" t="s">
        <v>118</v>
      </c>
      <c r="B28" s="175"/>
      <c r="C28" s="175"/>
      <c r="D28" s="175"/>
      <c r="E28" s="175"/>
      <c r="F28" s="175"/>
      <c r="G28" s="175"/>
      <c r="H28" s="175"/>
      <c r="I28" s="175"/>
    </row>
    <row r="29" spans="1:9" ht="18.75" customHeight="1" x14ac:dyDescent="0.25">
      <c r="A29" s="197" t="s">
        <v>104</v>
      </c>
      <c r="B29" s="192" t="s">
        <v>113</v>
      </c>
      <c r="C29" s="192"/>
      <c r="D29" s="192"/>
      <c r="E29" s="191" t="s">
        <v>105</v>
      </c>
      <c r="F29" s="192"/>
      <c r="G29" s="193"/>
      <c r="H29" s="194" t="s">
        <v>121</v>
      </c>
      <c r="I29" s="195" t="s">
        <v>122</v>
      </c>
    </row>
    <row r="30" spans="1:9" ht="87" customHeight="1" x14ac:dyDescent="0.25">
      <c r="A30" s="198"/>
      <c r="B30" s="117" t="s">
        <v>4</v>
      </c>
      <c r="C30" s="116" t="s">
        <v>5</v>
      </c>
      <c r="D30" s="116" t="s">
        <v>6</v>
      </c>
      <c r="E30" s="61" t="s">
        <v>4</v>
      </c>
      <c r="F30" s="116" t="s">
        <v>123</v>
      </c>
      <c r="G30" s="116" t="s">
        <v>6</v>
      </c>
      <c r="H30" s="194"/>
      <c r="I30" s="196"/>
    </row>
    <row r="31" spans="1:9" ht="15.75" x14ac:dyDescent="0.25">
      <c r="A31" s="116">
        <v>1</v>
      </c>
      <c r="B31" s="117">
        <v>2</v>
      </c>
      <c r="C31" s="116">
        <v>3</v>
      </c>
      <c r="D31" s="117">
        <v>4</v>
      </c>
      <c r="E31" s="116">
        <v>5</v>
      </c>
      <c r="F31" s="116">
        <v>6</v>
      </c>
      <c r="G31" s="116">
        <v>7</v>
      </c>
      <c r="H31" s="116">
        <v>8</v>
      </c>
      <c r="I31" s="116">
        <v>9</v>
      </c>
    </row>
    <row r="32" spans="1:9" ht="15.75" x14ac:dyDescent="0.25">
      <c r="A32" s="1" t="s">
        <v>0</v>
      </c>
      <c r="B32" s="117" t="s">
        <v>33</v>
      </c>
      <c r="C32" s="1"/>
      <c r="D32" s="75"/>
      <c r="E32" s="117"/>
      <c r="F32" s="1"/>
      <c r="G32" s="75"/>
      <c r="H32" s="16"/>
      <c r="I32" s="16"/>
    </row>
    <row r="33" spans="1:9" ht="15.75" x14ac:dyDescent="0.25">
      <c r="A33" s="200" t="s">
        <v>7</v>
      </c>
      <c r="B33" s="201"/>
      <c r="C33" s="68"/>
      <c r="D33" s="75"/>
      <c r="E33" s="16"/>
      <c r="F33" s="16"/>
      <c r="G33" s="16"/>
      <c r="H33" s="16"/>
      <c r="I33" s="16"/>
    </row>
    <row r="34" spans="1:9" ht="15.75" x14ac:dyDescent="0.25">
      <c r="A34" s="202" t="s">
        <v>119</v>
      </c>
      <c r="B34" s="202"/>
      <c r="C34" s="202"/>
      <c r="D34" s="202"/>
      <c r="E34" s="202"/>
      <c r="F34" s="202"/>
      <c r="G34" s="202"/>
      <c r="H34" s="202"/>
      <c r="I34" s="202"/>
    </row>
  </sheetData>
  <mergeCells count="25">
    <mergeCell ref="A33:B33"/>
    <mergeCell ref="A26:I26"/>
    <mergeCell ref="A34:I34"/>
    <mergeCell ref="E21:G21"/>
    <mergeCell ref="H21:H22"/>
    <mergeCell ref="A28:I28"/>
    <mergeCell ref="A29:A30"/>
    <mergeCell ref="B29:D29"/>
    <mergeCell ref="E29:G29"/>
    <mergeCell ref="H29:H30"/>
    <mergeCell ref="I29:I30"/>
    <mergeCell ref="A25:B25"/>
    <mergeCell ref="I21:I22"/>
    <mergeCell ref="A21:A22"/>
    <mergeCell ref="B21:D21"/>
    <mergeCell ref="A20:I20"/>
    <mergeCell ref="A1:I1"/>
    <mergeCell ref="E3:G3"/>
    <mergeCell ref="H3:H4"/>
    <mergeCell ref="I3:I4"/>
    <mergeCell ref="A3:A4"/>
    <mergeCell ref="B3:D3"/>
    <mergeCell ref="A2:I2"/>
    <mergeCell ref="C6:C11"/>
    <mergeCell ref="F12:F16"/>
  </mergeCells>
  <printOptions horizontalCentered="1"/>
  <pageMargins left="0.39370078740157483" right="0.39370078740157483" top="0.78740157480314965" bottom="0.39370078740157483" header="0" footer="0"/>
  <pageSetup paperSize="9" scale="63" fitToHeight="3" orientation="landscape" r:id="rId1"/>
  <headerFooter alignWithMargins="0"/>
  <rowBreaks count="1" manualBreakCount="1">
    <brk id="1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P7"/>
  <sheetViews>
    <sheetView zoomScale="75" zoomScaleNormal="75" workbookViewId="0">
      <selection activeCell="G17" sqref="G17"/>
    </sheetView>
  </sheetViews>
  <sheetFormatPr defaultColWidth="9.140625" defaultRowHeight="15" x14ac:dyDescent="0.25"/>
  <cols>
    <col min="1" max="1" width="5.85546875" style="12" customWidth="1"/>
    <col min="2" max="2" width="33.85546875" style="12" customWidth="1"/>
    <col min="3" max="3" width="10.85546875" style="12" customWidth="1"/>
    <col min="4" max="4" width="18.5703125" style="12" hidden="1" customWidth="1"/>
    <col min="5" max="6" width="13.42578125" style="12" hidden="1" customWidth="1"/>
    <col min="7" max="7" width="13.42578125" style="12" customWidth="1"/>
    <col min="8" max="8" width="13.42578125" style="12" hidden="1" customWidth="1"/>
    <col min="9" max="9" width="33.7109375" style="12" customWidth="1"/>
    <col min="10" max="10" width="12.140625" style="12" customWidth="1"/>
    <col min="11" max="11" width="17.5703125" style="12" hidden="1" customWidth="1"/>
    <col min="12" max="13" width="13.140625" style="12" hidden="1" customWidth="1"/>
    <col min="14" max="14" width="13.140625" style="12" customWidth="1"/>
    <col min="15" max="15" width="13.140625" style="12" hidden="1" customWidth="1"/>
    <col min="16" max="16384" width="9.140625" style="12"/>
  </cols>
  <sheetData>
    <row r="1" spans="1:16" ht="28.5" customHeight="1" x14ac:dyDescent="0.25">
      <c r="A1" s="175" t="s">
        <v>120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P1" s="76"/>
    </row>
    <row r="2" spans="1:16" ht="15.75" x14ac:dyDescent="0.25">
      <c r="A2" s="197" t="s">
        <v>8</v>
      </c>
      <c r="B2" s="197" t="s">
        <v>12</v>
      </c>
      <c r="C2" s="197" t="s">
        <v>9</v>
      </c>
      <c r="D2" s="204" t="s">
        <v>113</v>
      </c>
      <c r="E2" s="205"/>
      <c r="F2" s="205"/>
      <c r="G2" s="205"/>
      <c r="H2" s="207"/>
      <c r="I2" s="197" t="s">
        <v>12</v>
      </c>
      <c r="J2" s="197" t="s">
        <v>9</v>
      </c>
      <c r="K2" s="204" t="s">
        <v>105</v>
      </c>
      <c r="L2" s="205"/>
      <c r="M2" s="205"/>
      <c r="N2" s="205"/>
      <c r="O2" s="205"/>
      <c r="P2" s="76"/>
    </row>
    <row r="3" spans="1:16" ht="42.75" customHeight="1" x14ac:dyDescent="0.25">
      <c r="A3" s="203"/>
      <c r="B3" s="203"/>
      <c r="C3" s="203"/>
      <c r="D3" s="194" t="s">
        <v>10</v>
      </c>
      <c r="E3" s="194"/>
      <c r="F3" s="194"/>
      <c r="G3" s="194"/>
      <c r="H3" s="194"/>
      <c r="I3" s="203"/>
      <c r="J3" s="203"/>
      <c r="K3" s="194" t="s">
        <v>10</v>
      </c>
      <c r="L3" s="194"/>
      <c r="M3" s="194"/>
      <c r="N3" s="194"/>
      <c r="O3" s="206"/>
      <c r="P3" s="106"/>
    </row>
    <row r="4" spans="1:16" ht="19.5" customHeight="1" x14ac:dyDescent="0.25">
      <c r="A4" s="198"/>
      <c r="B4" s="198"/>
      <c r="C4" s="198"/>
      <c r="D4" s="70" t="s">
        <v>107</v>
      </c>
      <c r="E4" s="70" t="s">
        <v>108</v>
      </c>
      <c r="F4" s="70" t="s">
        <v>109</v>
      </c>
      <c r="G4" s="70" t="s">
        <v>149</v>
      </c>
      <c r="H4" s="70" t="s">
        <v>110</v>
      </c>
      <c r="I4" s="198"/>
      <c r="J4" s="198"/>
      <c r="K4" s="70" t="s">
        <v>107</v>
      </c>
      <c r="L4" s="70" t="s">
        <v>108</v>
      </c>
      <c r="M4" s="70" t="s">
        <v>109</v>
      </c>
      <c r="N4" s="70" t="s">
        <v>149</v>
      </c>
      <c r="O4" s="107" t="s">
        <v>110</v>
      </c>
      <c r="P4" s="106"/>
    </row>
    <row r="5" spans="1:16" ht="15.75" x14ac:dyDescent="0.25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4</v>
      </c>
      <c r="H5" s="62">
        <v>8</v>
      </c>
      <c r="I5" s="62">
        <v>5</v>
      </c>
      <c r="J5" s="62">
        <v>6</v>
      </c>
      <c r="K5" s="62">
        <v>10</v>
      </c>
      <c r="L5" s="62">
        <v>11</v>
      </c>
      <c r="M5" s="62">
        <v>12</v>
      </c>
      <c r="N5" s="62">
        <v>7</v>
      </c>
      <c r="O5" s="108">
        <v>8</v>
      </c>
      <c r="P5" s="76"/>
    </row>
    <row r="6" spans="1:16" ht="31.5" x14ac:dyDescent="0.25">
      <c r="A6" s="14" t="s">
        <v>0</v>
      </c>
      <c r="B6" s="15" t="s">
        <v>23</v>
      </c>
      <c r="C6" s="7" t="s">
        <v>11</v>
      </c>
      <c r="D6" s="71">
        <v>75461.168358452123</v>
      </c>
      <c r="E6" s="71">
        <v>148059.56467801714</v>
      </c>
      <c r="F6" s="71">
        <v>150391.57209629842</v>
      </c>
      <c r="G6" s="71">
        <v>232468.25</v>
      </c>
      <c r="H6" s="71"/>
      <c r="I6" s="15" t="s">
        <v>23</v>
      </c>
      <c r="J6" s="7" t="s">
        <v>11</v>
      </c>
      <c r="K6" s="71">
        <v>77967.232000000004</v>
      </c>
      <c r="L6" s="71">
        <v>146157.37317966667</v>
      </c>
      <c r="M6" s="71">
        <v>144965.89944077304</v>
      </c>
      <c r="N6" s="71">
        <v>222318.20588291914</v>
      </c>
      <c r="O6" s="109"/>
      <c r="P6" s="76"/>
    </row>
    <row r="7" spans="1:16" ht="15.75" x14ac:dyDescent="0.25">
      <c r="A7" s="72"/>
      <c r="B7" s="73"/>
      <c r="C7" s="74"/>
      <c r="D7" s="74"/>
    </row>
  </sheetData>
  <mergeCells count="10">
    <mergeCell ref="A1:K1"/>
    <mergeCell ref="I2:I4"/>
    <mergeCell ref="J2:J4"/>
    <mergeCell ref="K2:O2"/>
    <mergeCell ref="K3:O3"/>
    <mergeCell ref="A2:A4"/>
    <mergeCell ref="B2:B4"/>
    <mergeCell ref="C2:C4"/>
    <mergeCell ref="D2:H2"/>
    <mergeCell ref="D3:H3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W23"/>
  <sheetViews>
    <sheetView tabSelected="1" zoomScale="70" zoomScaleNormal="70" zoomScaleSheetLayoutView="100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V31" sqref="V31"/>
    </sheetView>
  </sheetViews>
  <sheetFormatPr defaultColWidth="9.140625" defaultRowHeight="15" x14ac:dyDescent="0.25"/>
  <cols>
    <col min="1" max="1" width="5.85546875" style="12" customWidth="1"/>
    <col min="2" max="2" width="76" style="12" customWidth="1"/>
    <col min="3" max="3" width="15.28515625" style="12" customWidth="1"/>
    <col min="4" max="5" width="14.140625" style="12" hidden="1" customWidth="1"/>
    <col min="6" max="6" width="14.7109375" style="12" hidden="1" customWidth="1"/>
    <col min="7" max="7" width="45.85546875" style="12" hidden="1" customWidth="1"/>
    <col min="8" max="8" width="14.5703125" style="12" hidden="1" customWidth="1"/>
    <col min="9" max="9" width="14.140625" style="12" hidden="1" customWidth="1"/>
    <col min="10" max="10" width="14.7109375" style="12" hidden="1" customWidth="1"/>
    <col min="11" max="11" width="45.85546875" style="12" hidden="1" customWidth="1"/>
    <col min="12" max="12" width="14.5703125" style="12" hidden="1" customWidth="1"/>
    <col min="13" max="13" width="14.140625" style="12" hidden="1" customWidth="1"/>
    <col min="14" max="14" width="14.7109375" style="12" hidden="1" customWidth="1"/>
    <col min="15" max="15" width="45.85546875" style="12" hidden="1" customWidth="1"/>
    <col min="16" max="17" width="14.140625" style="12" hidden="1" customWidth="1"/>
    <col min="18" max="18" width="14.7109375" style="12" hidden="1" customWidth="1"/>
    <col min="19" max="19" width="45.85546875" style="12" hidden="1" customWidth="1"/>
    <col min="20" max="21" width="14.140625" style="12" customWidth="1"/>
    <col min="22" max="22" width="14.7109375" style="12" customWidth="1"/>
    <col min="23" max="23" width="45.85546875" style="12" customWidth="1"/>
    <col min="24" max="16384" width="9.140625" style="12"/>
  </cols>
  <sheetData>
    <row r="1" spans="1:23" ht="25.5" customHeight="1" x14ac:dyDescent="0.2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23" ht="15.6" customHeight="1" x14ac:dyDescent="0.25">
      <c r="A2" s="216" t="s">
        <v>31</v>
      </c>
      <c r="B2" s="213" t="s">
        <v>12</v>
      </c>
      <c r="C2" s="213" t="s">
        <v>9</v>
      </c>
      <c r="D2" s="219" t="s">
        <v>53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1"/>
    </row>
    <row r="3" spans="1:23" ht="24" customHeight="1" x14ac:dyDescent="0.25">
      <c r="A3" s="217"/>
      <c r="B3" s="214"/>
      <c r="C3" s="214"/>
      <c r="D3" s="210" t="s">
        <v>107</v>
      </c>
      <c r="E3" s="211"/>
      <c r="F3" s="208" t="s">
        <v>131</v>
      </c>
      <c r="G3" s="208" t="s">
        <v>122</v>
      </c>
      <c r="H3" s="210" t="s">
        <v>108</v>
      </c>
      <c r="I3" s="211"/>
      <c r="J3" s="208" t="s">
        <v>131</v>
      </c>
      <c r="K3" s="208" t="s">
        <v>122</v>
      </c>
      <c r="L3" s="210" t="s">
        <v>109</v>
      </c>
      <c r="M3" s="211"/>
      <c r="N3" s="208" t="s">
        <v>131</v>
      </c>
      <c r="O3" s="208" t="s">
        <v>122</v>
      </c>
      <c r="P3" s="210" t="s">
        <v>110</v>
      </c>
      <c r="Q3" s="211"/>
      <c r="R3" s="208" t="s">
        <v>131</v>
      </c>
      <c r="S3" s="208" t="s">
        <v>122</v>
      </c>
      <c r="T3" s="210" t="s">
        <v>149</v>
      </c>
      <c r="U3" s="211"/>
      <c r="V3" s="208" t="s">
        <v>131</v>
      </c>
      <c r="W3" s="208" t="s">
        <v>122</v>
      </c>
    </row>
    <row r="4" spans="1:23" ht="21.75" customHeight="1" x14ac:dyDescent="0.25">
      <c r="A4" s="218"/>
      <c r="B4" s="215"/>
      <c r="C4" s="215"/>
      <c r="D4" s="70" t="s">
        <v>113</v>
      </c>
      <c r="E4" s="70" t="s">
        <v>105</v>
      </c>
      <c r="F4" s="209"/>
      <c r="G4" s="209"/>
      <c r="H4" s="70" t="s">
        <v>113</v>
      </c>
      <c r="I4" s="70" t="s">
        <v>105</v>
      </c>
      <c r="J4" s="209"/>
      <c r="K4" s="209"/>
      <c r="L4" s="70" t="s">
        <v>113</v>
      </c>
      <c r="M4" s="70" t="s">
        <v>105</v>
      </c>
      <c r="N4" s="209"/>
      <c r="O4" s="209"/>
      <c r="P4" s="70" t="s">
        <v>113</v>
      </c>
      <c r="Q4" s="70" t="s">
        <v>105</v>
      </c>
      <c r="R4" s="209"/>
      <c r="S4" s="209"/>
      <c r="T4" s="70" t="s">
        <v>113</v>
      </c>
      <c r="U4" s="70" t="s">
        <v>105</v>
      </c>
      <c r="V4" s="209"/>
      <c r="W4" s="209"/>
    </row>
    <row r="5" spans="1:23" ht="15.75" x14ac:dyDescent="0.25">
      <c r="A5" s="142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5</v>
      </c>
      <c r="I5" s="7"/>
      <c r="J5" s="7"/>
      <c r="K5" s="7"/>
      <c r="L5" s="7">
        <v>4</v>
      </c>
      <c r="M5" s="7">
        <v>5</v>
      </c>
      <c r="N5" s="7">
        <v>6</v>
      </c>
      <c r="O5" s="7">
        <v>7</v>
      </c>
      <c r="P5" s="7">
        <v>4</v>
      </c>
      <c r="Q5" s="7">
        <v>5</v>
      </c>
      <c r="R5" s="7">
        <v>6</v>
      </c>
      <c r="S5" s="7">
        <v>7</v>
      </c>
      <c r="T5" s="7">
        <v>4</v>
      </c>
      <c r="U5" s="7">
        <v>5</v>
      </c>
      <c r="V5" s="7">
        <v>6</v>
      </c>
      <c r="W5" s="7">
        <v>7</v>
      </c>
    </row>
    <row r="6" spans="1:23" ht="15.75" x14ac:dyDescent="0.25">
      <c r="A6" s="13" t="s">
        <v>50</v>
      </c>
      <c r="B6" s="125" t="s">
        <v>13</v>
      </c>
      <c r="C6" s="126"/>
      <c r="D6" s="126"/>
      <c r="E6" s="126"/>
      <c r="F6" s="126"/>
      <c r="G6" s="127"/>
      <c r="H6" s="126"/>
      <c r="I6" s="126"/>
      <c r="J6" s="126"/>
      <c r="K6" s="127"/>
      <c r="L6" s="126"/>
      <c r="M6" s="126"/>
      <c r="N6" s="126"/>
      <c r="O6" s="127"/>
      <c r="P6" s="126"/>
      <c r="Q6" s="126"/>
      <c r="R6" s="126"/>
      <c r="S6" s="127"/>
      <c r="T6" s="126"/>
      <c r="U6" s="126"/>
      <c r="V6" s="126"/>
      <c r="W6" s="127"/>
    </row>
    <row r="7" spans="1:23" ht="81" customHeight="1" x14ac:dyDescent="0.25">
      <c r="A7" s="2" t="s">
        <v>45</v>
      </c>
      <c r="B7" s="77" t="s">
        <v>35</v>
      </c>
      <c r="C7" s="23" t="s">
        <v>15</v>
      </c>
      <c r="D7" s="141">
        <v>0.50505050505050508</v>
      </c>
      <c r="E7" s="141" t="s">
        <v>135</v>
      </c>
      <c r="F7" s="141">
        <f>0-D7</f>
        <v>-0.50505050505050508</v>
      </c>
      <c r="G7" s="141" t="s">
        <v>137</v>
      </c>
      <c r="H7" s="141">
        <v>16.666666666666664</v>
      </c>
      <c r="I7" s="141">
        <v>16.666666666666664</v>
      </c>
      <c r="J7" s="141">
        <f t="shared" ref="J7:J12" si="0">I7-H7</f>
        <v>0</v>
      </c>
      <c r="K7" s="141"/>
      <c r="L7" s="141">
        <v>16.666666666666664</v>
      </c>
      <c r="M7" s="141">
        <v>14.285714285714285</v>
      </c>
      <c r="N7" s="141">
        <f>0-L7</f>
        <v>-16.666666666666664</v>
      </c>
      <c r="O7" s="141"/>
      <c r="P7" s="139">
        <v>16.666666666666664</v>
      </c>
      <c r="Q7" s="141">
        <v>0</v>
      </c>
      <c r="R7" s="141">
        <v>-16.666666666666664</v>
      </c>
      <c r="S7" s="141"/>
      <c r="T7" s="139">
        <v>0</v>
      </c>
      <c r="U7" s="222">
        <v>58.974358974358978</v>
      </c>
      <c r="V7" s="141">
        <f>0-T7</f>
        <v>0</v>
      </c>
      <c r="W7" s="222"/>
    </row>
    <row r="8" spans="1:23" ht="48" customHeight="1" x14ac:dyDescent="0.25">
      <c r="A8" s="8" t="s">
        <v>14</v>
      </c>
      <c r="B8" s="77" t="s">
        <v>36</v>
      </c>
      <c r="C8" s="9" t="s">
        <v>38</v>
      </c>
      <c r="D8" s="9">
        <v>2</v>
      </c>
      <c r="E8" s="9" t="s">
        <v>135</v>
      </c>
      <c r="F8" s="9">
        <f>0-D8</f>
        <v>-2</v>
      </c>
      <c r="G8" s="9"/>
      <c r="H8" s="9">
        <v>2</v>
      </c>
      <c r="I8" s="9">
        <v>2</v>
      </c>
      <c r="J8" s="9">
        <f t="shared" si="0"/>
        <v>0</v>
      </c>
      <c r="K8" s="9"/>
      <c r="L8" s="9">
        <v>2</v>
      </c>
      <c r="M8" s="9">
        <v>1</v>
      </c>
      <c r="N8" s="9">
        <f>0-L8</f>
        <v>-2</v>
      </c>
      <c r="O8" s="9"/>
      <c r="P8" s="9">
        <v>2</v>
      </c>
      <c r="Q8" s="9">
        <v>0</v>
      </c>
      <c r="R8" s="9">
        <v>-2</v>
      </c>
      <c r="S8" s="141" t="s">
        <v>147</v>
      </c>
      <c r="T8" s="9">
        <v>0</v>
      </c>
      <c r="U8" s="223">
        <v>92</v>
      </c>
      <c r="V8" s="9">
        <f>0-T8</f>
        <v>0</v>
      </c>
      <c r="W8" s="222"/>
    </row>
    <row r="9" spans="1:23" ht="38.25" customHeight="1" x14ac:dyDescent="0.25">
      <c r="A9" s="17" t="s">
        <v>16</v>
      </c>
      <c r="B9" s="78" t="s">
        <v>37</v>
      </c>
      <c r="C9" s="11" t="s">
        <v>38</v>
      </c>
      <c r="D9" s="11">
        <v>396</v>
      </c>
      <c r="E9" s="11" t="s">
        <v>135</v>
      </c>
      <c r="F9" s="11">
        <f>0-D9</f>
        <v>-396</v>
      </c>
      <c r="G9" s="11"/>
      <c r="H9" s="11">
        <v>12</v>
      </c>
      <c r="I9" s="11">
        <v>12</v>
      </c>
      <c r="J9" s="11">
        <f t="shared" si="0"/>
        <v>0</v>
      </c>
      <c r="K9" s="11"/>
      <c r="L9" s="11">
        <v>12</v>
      </c>
      <c r="M9" s="11">
        <v>7</v>
      </c>
      <c r="N9" s="11">
        <f>0-L9</f>
        <v>-12</v>
      </c>
      <c r="O9" s="11"/>
      <c r="P9" s="11">
        <v>12</v>
      </c>
      <c r="Q9" s="11">
        <v>12</v>
      </c>
      <c r="R9" s="11">
        <v>0</v>
      </c>
      <c r="S9" s="11"/>
      <c r="T9" s="11">
        <v>1</v>
      </c>
      <c r="U9" s="224">
        <v>156</v>
      </c>
      <c r="V9" s="11">
        <f>0-T9</f>
        <v>-1</v>
      </c>
      <c r="W9" s="222" t="s">
        <v>151</v>
      </c>
    </row>
    <row r="10" spans="1:23" ht="64.5" customHeight="1" x14ac:dyDescent="0.25">
      <c r="A10" s="6" t="s">
        <v>40</v>
      </c>
      <c r="B10" s="79" t="s">
        <v>32</v>
      </c>
      <c r="C10" s="3" t="s">
        <v>15</v>
      </c>
      <c r="D10" s="141">
        <v>30.555555555555557</v>
      </c>
      <c r="E10" s="141">
        <v>39.1</v>
      </c>
      <c r="F10" s="141">
        <f>E10-D10</f>
        <v>8.5444444444444443</v>
      </c>
      <c r="G10" s="141"/>
      <c r="H10" s="141">
        <v>30.555555555555557</v>
      </c>
      <c r="I10" s="141">
        <v>30.6</v>
      </c>
      <c r="J10" s="141">
        <f t="shared" si="0"/>
        <v>4.4444444444444287E-2</v>
      </c>
      <c r="K10" s="141"/>
      <c r="L10" s="141">
        <v>30.555555555555557</v>
      </c>
      <c r="M10" s="141">
        <v>30.55</v>
      </c>
      <c r="N10" s="141">
        <f>M10-L10</f>
        <v>-5.555555555556424E-3</v>
      </c>
      <c r="O10" s="141"/>
      <c r="P10" s="141">
        <v>30.555555555555557</v>
      </c>
      <c r="Q10" s="141">
        <f>Q11/Q12*100</f>
        <v>13.888888888888889</v>
      </c>
      <c r="R10" s="141">
        <f>Q10-P10</f>
        <v>-16.666666666666668</v>
      </c>
      <c r="S10" s="141"/>
      <c r="T10" s="141">
        <v>18.7</v>
      </c>
      <c r="U10" s="141">
        <v>58.974358974358978</v>
      </c>
      <c r="V10" s="141">
        <v>40.274358974358975</v>
      </c>
      <c r="W10" s="141"/>
    </row>
    <row r="11" spans="1:23" ht="72" customHeight="1" x14ac:dyDescent="0.25">
      <c r="A11" s="4" t="s">
        <v>18</v>
      </c>
      <c r="B11" s="77" t="s">
        <v>39</v>
      </c>
      <c r="C11" s="9" t="s">
        <v>38</v>
      </c>
      <c r="D11" s="18">
        <v>44</v>
      </c>
      <c r="E11" s="122">
        <v>61</v>
      </c>
      <c r="F11" s="141">
        <f>E11-D11</f>
        <v>17</v>
      </c>
      <c r="G11" s="141"/>
      <c r="H11" s="19">
        <v>44</v>
      </c>
      <c r="I11" s="122">
        <v>44</v>
      </c>
      <c r="J11" s="141">
        <f t="shared" si="0"/>
        <v>0</v>
      </c>
      <c r="K11" s="141"/>
      <c r="L11" s="19">
        <v>44</v>
      </c>
      <c r="M11" s="122">
        <v>72</v>
      </c>
      <c r="N11" s="141">
        <f>M11-L11</f>
        <v>28</v>
      </c>
      <c r="O11" s="141"/>
      <c r="P11" s="18">
        <v>44</v>
      </c>
      <c r="Q11" s="122">
        <v>20</v>
      </c>
      <c r="R11" s="141">
        <f>Q11-P11</f>
        <v>-24</v>
      </c>
      <c r="S11" s="141" t="s">
        <v>141</v>
      </c>
      <c r="T11" s="18">
        <v>31</v>
      </c>
      <c r="U11" s="122">
        <v>92</v>
      </c>
      <c r="V11" s="141">
        <v>61</v>
      </c>
      <c r="W11" s="141"/>
    </row>
    <row r="12" spans="1:23" ht="31.5" customHeight="1" x14ac:dyDescent="0.25">
      <c r="A12" s="10" t="s">
        <v>41</v>
      </c>
      <c r="B12" s="80" t="s">
        <v>37</v>
      </c>
      <c r="C12" s="142" t="s">
        <v>38</v>
      </c>
      <c r="D12" s="20">
        <v>144</v>
      </c>
      <c r="E12" s="122">
        <v>156</v>
      </c>
      <c r="F12" s="141">
        <f>E12-D12</f>
        <v>12</v>
      </c>
      <c r="G12" s="141"/>
      <c r="H12" s="21">
        <v>144</v>
      </c>
      <c r="I12" s="122">
        <v>144</v>
      </c>
      <c r="J12" s="141">
        <f t="shared" si="0"/>
        <v>0</v>
      </c>
      <c r="K12" s="141"/>
      <c r="L12" s="21">
        <v>144</v>
      </c>
      <c r="M12" s="122">
        <v>151</v>
      </c>
      <c r="N12" s="141">
        <f>M12-L12</f>
        <v>7</v>
      </c>
      <c r="O12" s="141"/>
      <c r="P12" s="21">
        <v>144</v>
      </c>
      <c r="Q12" s="122">
        <v>144</v>
      </c>
      <c r="R12" s="141">
        <f>Q12-P12</f>
        <v>0</v>
      </c>
      <c r="S12" s="141"/>
      <c r="T12" s="21">
        <v>166</v>
      </c>
      <c r="U12" s="122">
        <v>156</v>
      </c>
      <c r="V12" s="141">
        <v>-10</v>
      </c>
      <c r="W12" s="141" t="s">
        <v>151</v>
      </c>
    </row>
    <row r="13" spans="1:23" ht="15.75" x14ac:dyDescent="0.25">
      <c r="A13" s="5" t="s">
        <v>51</v>
      </c>
      <c r="B13" s="125" t="s">
        <v>17</v>
      </c>
      <c r="C13" s="126"/>
      <c r="D13" s="126"/>
      <c r="E13" s="126"/>
      <c r="F13" s="126"/>
      <c r="G13" s="127"/>
      <c r="H13" s="126"/>
      <c r="I13" s="126"/>
      <c r="J13" s="126"/>
      <c r="K13" s="127"/>
      <c r="L13" s="126"/>
      <c r="M13" s="126"/>
      <c r="N13" s="126"/>
      <c r="O13" s="127"/>
      <c r="P13" s="126"/>
      <c r="Q13" s="126"/>
      <c r="R13" s="126"/>
      <c r="S13" s="127"/>
      <c r="T13" s="126"/>
      <c r="U13" s="126"/>
      <c r="V13" s="126"/>
      <c r="W13" s="127"/>
    </row>
    <row r="14" spans="1:23" ht="35.25" customHeight="1" x14ac:dyDescent="0.25">
      <c r="A14" s="2" t="s">
        <v>45</v>
      </c>
      <c r="B14" s="81" t="s">
        <v>42</v>
      </c>
      <c r="C14" s="23" t="s">
        <v>19</v>
      </c>
      <c r="D14" s="82">
        <v>5.2804078659868896</v>
      </c>
      <c r="E14" s="82">
        <v>3.0590000000000002</v>
      </c>
      <c r="F14" s="82">
        <f>E14-D14</f>
        <v>-2.2214078659868894</v>
      </c>
      <c r="G14" s="83" t="s">
        <v>139</v>
      </c>
      <c r="H14" s="83">
        <v>5.2804078659868896</v>
      </c>
      <c r="I14" s="82">
        <v>5.28</v>
      </c>
      <c r="J14" s="82">
        <f>I14-H14</f>
        <v>-4.0786598688935527E-4</v>
      </c>
      <c r="K14" s="83"/>
      <c r="L14" s="83">
        <v>5.2804078659868896</v>
      </c>
      <c r="M14" s="82">
        <v>5.28</v>
      </c>
      <c r="N14" s="82">
        <f>M14-L14</f>
        <v>-4.0786598688935527E-4</v>
      </c>
      <c r="O14" s="83"/>
      <c r="P14" s="83">
        <v>5.2804078659868896</v>
      </c>
      <c r="Q14" s="82">
        <v>0</v>
      </c>
      <c r="R14" s="82">
        <v>-5.2804078659868896</v>
      </c>
      <c r="S14" s="83"/>
      <c r="T14" s="83">
        <v>1.2</v>
      </c>
      <c r="U14" s="82">
        <v>0</v>
      </c>
      <c r="V14" s="82">
        <v>-1.2</v>
      </c>
      <c r="W14" s="83"/>
    </row>
    <row r="15" spans="1:23" ht="162.75" customHeight="1" x14ac:dyDescent="0.25">
      <c r="A15" s="22" t="s">
        <v>14</v>
      </c>
      <c r="B15" s="81" t="s">
        <v>43</v>
      </c>
      <c r="C15" s="23" t="s">
        <v>38</v>
      </c>
      <c r="D15" s="84">
        <v>145</v>
      </c>
      <c r="E15" s="84">
        <v>84</v>
      </c>
      <c r="F15" s="84">
        <f>E15-D15</f>
        <v>-61</v>
      </c>
      <c r="G15" s="18" t="s">
        <v>136</v>
      </c>
      <c r="H15" s="85">
        <v>145</v>
      </c>
      <c r="I15" s="84">
        <v>90</v>
      </c>
      <c r="J15" s="84">
        <f>I15-H15</f>
        <v>-55</v>
      </c>
      <c r="K15" s="18" t="s">
        <v>136</v>
      </c>
      <c r="L15" s="85">
        <v>145</v>
      </c>
      <c r="M15" s="84">
        <v>145</v>
      </c>
      <c r="N15" s="84">
        <f>M15-L15</f>
        <v>0</v>
      </c>
      <c r="O15" s="18"/>
      <c r="P15" s="85">
        <v>145</v>
      </c>
      <c r="Q15" s="84">
        <v>0</v>
      </c>
      <c r="R15" s="84">
        <v>-145</v>
      </c>
      <c r="S15" s="18" t="s">
        <v>142</v>
      </c>
      <c r="T15" s="85">
        <v>33</v>
      </c>
      <c r="U15" s="84">
        <v>0</v>
      </c>
      <c r="V15" s="84">
        <v>-33</v>
      </c>
      <c r="W15" s="18"/>
    </row>
    <row r="16" spans="1:23" ht="30.75" customHeight="1" x14ac:dyDescent="0.25">
      <c r="A16" s="17" t="s">
        <v>16</v>
      </c>
      <c r="B16" s="86" t="s">
        <v>44</v>
      </c>
      <c r="C16" s="11" t="s">
        <v>46</v>
      </c>
      <c r="D16" s="87">
        <v>27.46</v>
      </c>
      <c r="E16" s="87">
        <v>27.46</v>
      </c>
      <c r="F16" s="123">
        <f>E16-D16</f>
        <v>0</v>
      </c>
      <c r="G16" s="88"/>
      <c r="H16" s="88">
        <v>27.46</v>
      </c>
      <c r="I16" s="87">
        <v>27.46</v>
      </c>
      <c r="J16" s="123">
        <f>I16-H16</f>
        <v>0</v>
      </c>
      <c r="K16" s="88"/>
      <c r="L16" s="88">
        <v>27.46</v>
      </c>
      <c r="M16" s="87">
        <v>27.46</v>
      </c>
      <c r="N16" s="123">
        <f>M16-L16</f>
        <v>0</v>
      </c>
      <c r="O16" s="88"/>
      <c r="P16" s="88">
        <v>27.46</v>
      </c>
      <c r="Q16" s="87">
        <v>27.443999999999999</v>
      </c>
      <c r="R16" s="123">
        <v>-1.6000000000001791E-2</v>
      </c>
      <c r="S16" s="88"/>
      <c r="T16" s="88">
        <v>27.443999999999999</v>
      </c>
      <c r="U16" s="87">
        <v>27.454000000000001</v>
      </c>
      <c r="V16" s="123">
        <v>1.0000000000001563E-2</v>
      </c>
      <c r="W16" s="225" t="s">
        <v>152</v>
      </c>
    </row>
    <row r="17" spans="1:23" ht="15.75" customHeight="1" x14ac:dyDescent="0.25">
      <c r="A17" s="5" t="s">
        <v>52</v>
      </c>
      <c r="B17" s="128" t="s">
        <v>24</v>
      </c>
      <c r="C17" s="129"/>
      <c r="D17" s="129"/>
      <c r="E17" s="129"/>
      <c r="F17" s="129"/>
      <c r="G17" s="130"/>
      <c r="H17" s="129"/>
      <c r="I17" s="129"/>
      <c r="J17" s="129"/>
      <c r="K17" s="130"/>
      <c r="L17" s="129"/>
      <c r="M17" s="129"/>
      <c r="N17" s="129"/>
      <c r="O17" s="130"/>
      <c r="P17" s="129"/>
      <c r="Q17" s="129"/>
      <c r="R17" s="129"/>
      <c r="S17" s="130"/>
      <c r="T17" s="129"/>
      <c r="U17" s="129"/>
      <c r="V17" s="129"/>
      <c r="W17" s="130"/>
    </row>
    <row r="18" spans="1:23" ht="32.25" customHeight="1" x14ac:dyDescent="0.25">
      <c r="A18" s="89" t="s">
        <v>45</v>
      </c>
      <c r="B18" s="90" t="s">
        <v>25</v>
      </c>
      <c r="C18" s="229" t="s">
        <v>15</v>
      </c>
      <c r="D18" s="143">
        <v>6.7313333333333336</v>
      </c>
      <c r="E18" s="143">
        <v>6.7000002612327911</v>
      </c>
      <c r="F18" s="143">
        <f>E18-D18</f>
        <v>-3.1333072100542481E-2</v>
      </c>
      <c r="G18" s="143"/>
      <c r="H18" s="143">
        <v>6.6999997058035401</v>
      </c>
      <c r="I18" s="143">
        <v>6.7</v>
      </c>
      <c r="J18" s="143">
        <v>2.9419646008221889E-7</v>
      </c>
      <c r="K18" s="143"/>
      <c r="L18" s="143">
        <v>6.7000000086017906</v>
      </c>
      <c r="M18" s="143">
        <v>6.7</v>
      </c>
      <c r="N18" s="143">
        <f>M18-L18</f>
        <v>-8.6017903910828863E-9</v>
      </c>
      <c r="O18" s="143"/>
      <c r="P18" s="143">
        <v>6.6999997058035401</v>
      </c>
      <c r="Q18" s="143">
        <v>6.7</v>
      </c>
      <c r="R18" s="143">
        <f>Q18-P18</f>
        <v>2.9419646008221889E-7</v>
      </c>
      <c r="S18" s="143"/>
      <c r="T18" s="230">
        <v>6.7000000086017906</v>
      </c>
      <c r="U18" s="230">
        <v>1.9249199079890831</v>
      </c>
      <c r="V18" s="143">
        <v>-4.775079797814457</v>
      </c>
      <c r="W18" s="143"/>
    </row>
    <row r="19" spans="1:23" ht="17.25" customHeight="1" x14ac:dyDescent="0.25">
      <c r="A19" s="91" t="s">
        <v>14</v>
      </c>
      <c r="B19" s="92" t="s">
        <v>47</v>
      </c>
      <c r="C19" s="93" t="s">
        <v>49</v>
      </c>
      <c r="D19" s="94">
        <v>1200</v>
      </c>
      <c r="E19" s="94">
        <v>1148.4010000000001</v>
      </c>
      <c r="F19" s="94">
        <f>E19-D19</f>
        <v>-51.598999999999933</v>
      </c>
      <c r="G19" s="94"/>
      <c r="H19" s="94">
        <v>1148.8921399999999</v>
      </c>
      <c r="I19" s="94">
        <v>1200.3230039999999</v>
      </c>
      <c r="J19" s="94">
        <v>51.430863999999929</v>
      </c>
      <c r="K19" s="94"/>
      <c r="L19" s="94">
        <v>1162.5487000000001</v>
      </c>
      <c r="M19" s="94">
        <v>1171.2</v>
      </c>
      <c r="N19" s="94">
        <f>M19-L19</f>
        <v>8.651299999999992</v>
      </c>
      <c r="O19" s="94"/>
      <c r="P19" s="94">
        <v>1162.5487000000001</v>
      </c>
      <c r="Q19" s="94">
        <f>'[1]го Анадырь'!E14/1000</f>
        <v>1047.2619999999999</v>
      </c>
      <c r="R19" s="94">
        <f>Q19-P19</f>
        <v>-115.28670000000011</v>
      </c>
      <c r="S19" s="94" t="s">
        <v>143</v>
      </c>
      <c r="T19" s="226">
        <v>1162.5487000000001</v>
      </c>
      <c r="U19" s="226">
        <v>1053.788</v>
      </c>
      <c r="V19" s="94">
        <v>-108.76099999999997</v>
      </c>
      <c r="W19" s="94"/>
    </row>
    <row r="20" spans="1:23" ht="34.5" customHeight="1" x14ac:dyDescent="0.25">
      <c r="A20" s="95" t="s">
        <v>16</v>
      </c>
      <c r="B20" s="92" t="s">
        <v>48</v>
      </c>
      <c r="C20" s="93" t="s">
        <v>49</v>
      </c>
      <c r="D20" s="96">
        <v>80.775999999999996</v>
      </c>
      <c r="E20" s="96">
        <v>76.942869999999999</v>
      </c>
      <c r="F20" s="94">
        <f>E20-D20</f>
        <v>-3.833129999999997</v>
      </c>
      <c r="G20" s="96"/>
      <c r="H20" s="96">
        <v>76.975769999999997</v>
      </c>
      <c r="I20" s="96">
        <v>102.362955</v>
      </c>
      <c r="J20" s="94">
        <v>25.387185000000002</v>
      </c>
      <c r="K20" s="96"/>
      <c r="L20" s="96">
        <v>77.890763000000007</v>
      </c>
      <c r="M20" s="96">
        <v>76.900000000000006</v>
      </c>
      <c r="N20" s="94">
        <f>M20-L20</f>
        <v>-0.99076300000000117</v>
      </c>
      <c r="O20" s="96"/>
      <c r="P20" s="96">
        <v>77.890763000000007</v>
      </c>
      <c r="Q20" s="96">
        <v>70.2</v>
      </c>
      <c r="R20" s="94">
        <f>Q20-P20</f>
        <v>-7.690763000000004</v>
      </c>
      <c r="S20" s="96"/>
      <c r="T20" s="112">
        <v>77.890763000000007</v>
      </c>
      <c r="U20" s="112">
        <v>20.284575</v>
      </c>
      <c r="V20" s="94">
        <v>-57.606188000000003</v>
      </c>
      <c r="W20" s="96"/>
    </row>
    <row r="21" spans="1:23" ht="48" customHeight="1" x14ac:dyDescent="0.25">
      <c r="A21" s="97" t="s">
        <v>40</v>
      </c>
      <c r="B21" s="98" t="s">
        <v>125</v>
      </c>
      <c r="C21" s="99" t="s">
        <v>126</v>
      </c>
      <c r="D21" s="100">
        <v>0.57771619496855342</v>
      </c>
      <c r="E21" s="112" t="s">
        <v>135</v>
      </c>
      <c r="F21" s="124">
        <f t="shared" ref="F21:F23" si="1">0-D21</f>
        <v>-0.57771619496855342</v>
      </c>
      <c r="G21" s="100" t="s">
        <v>138</v>
      </c>
      <c r="H21" s="100" t="s">
        <v>34</v>
      </c>
      <c r="I21" s="112" t="s">
        <v>34</v>
      </c>
      <c r="J21" s="124"/>
      <c r="K21" s="100" t="s">
        <v>140</v>
      </c>
      <c r="L21" s="100" t="s">
        <v>34</v>
      </c>
      <c r="M21" s="112" t="s">
        <v>135</v>
      </c>
      <c r="N21" s="124" t="e">
        <f t="shared" ref="N21:N23" si="2">0-L21</f>
        <v>#VALUE!</v>
      </c>
      <c r="O21" s="100"/>
      <c r="P21" s="100" t="s">
        <v>34</v>
      </c>
      <c r="Q21" s="100" t="s">
        <v>34</v>
      </c>
      <c r="R21" s="124"/>
      <c r="S21" s="100"/>
      <c r="T21" s="112">
        <f>T22/T23</f>
        <v>5.4009514706570588E-2</v>
      </c>
      <c r="U21" s="233">
        <f>U22/U23</f>
        <v>8.0332465068875342E-2</v>
      </c>
      <c r="V21" s="124">
        <v>-5.3999999999999999E-2</v>
      </c>
      <c r="W21" s="100"/>
    </row>
    <row r="22" spans="1:23" ht="36" customHeight="1" x14ac:dyDescent="0.25">
      <c r="A22" s="101" t="s">
        <v>18</v>
      </c>
      <c r="B22" s="98" t="s">
        <v>127</v>
      </c>
      <c r="C22" s="102" t="s">
        <v>128</v>
      </c>
      <c r="D22" s="96">
        <v>734.85500000000002</v>
      </c>
      <c r="E22" s="113" t="s">
        <v>135</v>
      </c>
      <c r="F22" s="124">
        <f t="shared" si="1"/>
        <v>-734.85500000000002</v>
      </c>
      <c r="G22" s="96"/>
      <c r="H22" s="96" t="s">
        <v>34</v>
      </c>
      <c r="I22" s="113" t="s">
        <v>34</v>
      </c>
      <c r="J22" s="124"/>
      <c r="K22" s="96"/>
      <c r="L22" s="96" t="s">
        <v>34</v>
      </c>
      <c r="M22" s="113" t="s">
        <v>135</v>
      </c>
      <c r="N22" s="124" t="e">
        <f t="shared" si="2"/>
        <v>#VALUE!</v>
      </c>
      <c r="O22" s="96"/>
      <c r="P22" s="96" t="s">
        <v>34</v>
      </c>
      <c r="Q22" s="96" t="s">
        <v>34</v>
      </c>
      <c r="R22" s="124"/>
      <c r="S22" s="96"/>
      <c r="T22" s="227">
        <v>58.58184880000001</v>
      </c>
      <c r="U22" s="227">
        <v>84.65338770000001</v>
      </c>
      <c r="V22" s="124">
        <v>26.073387700000012</v>
      </c>
      <c r="W22" s="96"/>
    </row>
    <row r="23" spans="1:23" ht="31.5" x14ac:dyDescent="0.25">
      <c r="A23" s="103" t="s">
        <v>41</v>
      </c>
      <c r="B23" s="231" t="s">
        <v>129</v>
      </c>
      <c r="C23" s="104" t="s">
        <v>130</v>
      </c>
      <c r="D23" s="105">
        <v>1272</v>
      </c>
      <c r="E23" s="105" t="s">
        <v>135</v>
      </c>
      <c r="F23" s="232">
        <f t="shared" si="1"/>
        <v>-1272</v>
      </c>
      <c r="G23" s="105"/>
      <c r="H23" s="105" t="s">
        <v>34</v>
      </c>
      <c r="I23" s="105" t="s">
        <v>34</v>
      </c>
      <c r="J23" s="232"/>
      <c r="K23" s="105"/>
      <c r="L23" s="105" t="s">
        <v>34</v>
      </c>
      <c r="M23" s="105" t="s">
        <v>135</v>
      </c>
      <c r="N23" s="232" t="e">
        <f t="shared" si="2"/>
        <v>#VALUE!</v>
      </c>
      <c r="O23" s="105"/>
      <c r="P23" s="105" t="s">
        <v>34</v>
      </c>
      <c r="Q23" s="105" t="s">
        <v>34</v>
      </c>
      <c r="R23" s="232"/>
      <c r="S23" s="105"/>
      <c r="T23" s="228">
        <v>1084.6579369999999</v>
      </c>
      <c r="U23" s="228">
        <v>1053.788</v>
      </c>
      <c r="V23" s="232">
        <v>-30.869999999999891</v>
      </c>
      <c r="W23" s="105"/>
    </row>
  </sheetData>
  <mergeCells count="20">
    <mergeCell ref="N3:N4"/>
    <mergeCell ref="T3:U3"/>
    <mergeCell ref="V3:V4"/>
    <mergeCell ref="W3:W4"/>
    <mergeCell ref="D2:W2"/>
    <mergeCell ref="O3:O4"/>
    <mergeCell ref="R3:R4"/>
    <mergeCell ref="S3:S4"/>
    <mergeCell ref="P3:Q3"/>
    <mergeCell ref="A1:S1"/>
    <mergeCell ref="D3:E3"/>
    <mergeCell ref="C2:C4"/>
    <mergeCell ref="B2:B4"/>
    <mergeCell ref="A2:A4"/>
    <mergeCell ref="F3:F4"/>
    <mergeCell ref="G3:G4"/>
    <mergeCell ref="J3:J4"/>
    <mergeCell ref="K3:K4"/>
    <mergeCell ref="H3:I3"/>
    <mergeCell ref="L3:M3"/>
  </mergeCells>
  <printOptions horizontalCentered="1"/>
  <pageMargins left="1.1811023622047245" right="0.39370078740157483" top="0.39370078740157483" bottom="0.39370078740157483" header="0" footer="0"/>
  <pageSetup paperSize="9" scale="4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</vt:lpstr>
      <vt:lpstr>раздел 2</vt:lpstr>
      <vt:lpstr>раздел 3</vt:lpstr>
      <vt:lpstr>раздел 4</vt:lpstr>
      <vt:lpstr>раздел 5</vt:lpstr>
      <vt:lpstr>'раздел 3'!Заголовки_для_печати</vt:lpstr>
      <vt:lpstr>'раздел 2'!Область_печати</vt:lpstr>
      <vt:lpstr>'раздел 3'!Область_печати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2023-03-30T13:18:52Z</cp:lastPrinted>
  <dcterms:created xsi:type="dcterms:W3CDTF">1996-10-08T23:32:33Z</dcterms:created>
  <dcterms:modified xsi:type="dcterms:W3CDTF">2025-07-01T04:04:07Z</dcterms:modified>
</cp:coreProperties>
</file>