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30" yWindow="-60" windowWidth="14535" windowHeight="12510" tabRatio="884" activeTab="4"/>
  </bookViews>
  <sheets>
    <sheet name="раздел 1" sheetId="33" r:id="rId1"/>
    <sheet name="раздел 2" sheetId="38" r:id="rId2"/>
    <sheet name="раздел 3" sheetId="23" r:id="rId3"/>
    <sheet name="раздел 4" sheetId="56" r:id="rId4"/>
    <sheet name="раздел 5" sheetId="5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ed_izm">[1]Справочники!$F$17:$F$33</definedName>
    <definedName name="GBTSM.XLS">#REF!</definedName>
    <definedName name="Print_Area">#REF!</definedName>
    <definedName name="vid_top">[1]Справочники!$E$17:$E$33</definedName>
    <definedName name="анализы">[2]БАЗА!$A$67:$A$80</definedName>
    <definedName name="аэ">#REF!</definedName>
    <definedName name="_xlnm.Database">#REF!</definedName>
    <definedName name="бд">'[3]От табл 11'!#REF!</definedName>
    <definedName name="бф">#REF!</definedName>
    <definedName name="вариант">[4]все!$B$188:$B$191</definedName>
    <definedName name="вариант_расчета_код">[5]Настройка!$C$3</definedName>
    <definedName name="Варианты">[4]База!#REF!</definedName>
    <definedName name="вид_тарифа">[4]разное!$C$90:$C$91</definedName>
    <definedName name="вид_тарифа_1">[4]разное!$C$95:$C$96</definedName>
    <definedName name="Внутрицеховые">[4]Основ.показ.!#REF!</definedName>
    <definedName name="вс">#REF!</definedName>
    <definedName name="всестатьи">[6]разное!$C$63:$C$77</definedName>
    <definedName name="втот">#REF!</definedName>
    <definedName name="Гараж">[4]все!$B$27:$B$33</definedName>
    <definedName name="год">[5]Настройка!$B$1</definedName>
    <definedName name="данет">[7]ИСХДАННЫЕ!$V$196:$V$197</definedName>
    <definedName name="данные">[8]данные!$A$171:$E$197</definedName>
    <definedName name="двор">[9]нраб!$B$86:$F$89</definedName>
    <definedName name="двот">[9]тарифы!$B$40:$E$40</definedName>
    <definedName name="диам">[4]все!$D$45:$D$65</definedName>
    <definedName name="диаметр">[10]все!$D$45:$D$65</definedName>
    <definedName name="диаметр2">[7]НОРМЫ!$A$381:$A$404</definedName>
    <definedName name="диаметры">[7]НОРМЫ!$A$28:$A$50</definedName>
    <definedName name="дн">[4]все!$B$35:$B$36</definedName>
    <definedName name="до">#REF!</definedName>
    <definedName name="доза">[4]все!$B$182:$B$183</definedName>
    <definedName name="допоборуд">[4]все!$B$101:$B$109</definedName>
    <definedName name="дот">#REF!</definedName>
    <definedName name="ЕСН_процент">[5]ФОТ!$D$15</definedName>
    <definedName name="етс">[9]етс!$B$5:$T$15</definedName>
    <definedName name="етс1">#REF!</definedName>
    <definedName name="_xlnm.Print_Titles" localSheetId="1">'раздел 2'!$A:$C</definedName>
    <definedName name="_xlnm.Print_Titles" localSheetId="4">'раздел 5'!$A:$C</definedName>
    <definedName name="закл">[11]етс!$A$12:$B$31</definedName>
    <definedName name="защ">[9]нраб!$A$67:$G$85</definedName>
    <definedName name="зон">#REF!</definedName>
    <definedName name="зона">[4]Основ.показ.!#REF!</definedName>
    <definedName name="инд">'[9]инд-вода'!$B$2:$O$22</definedName>
    <definedName name="ип">#REF!</definedName>
    <definedName name="ккв">#REF!</definedName>
    <definedName name="ккл">#REF!</definedName>
    <definedName name="ккп">#REF!</definedName>
    <definedName name="ккс">[9]тарифы!$B$127:$E$131</definedName>
    <definedName name="код">[10]все!$B$27:$B$33</definedName>
    <definedName name="котельные">'[12]Исходные данные'!$A$224:$A$245</definedName>
    <definedName name="кпсв">#REF!</definedName>
    <definedName name="крит">'[13]От табл 11'!#REF!</definedName>
    <definedName name="_xlnm.Criteria">#REF!</definedName>
    <definedName name="кс">#REF!</definedName>
    <definedName name="мазут3">[2]БАЗА!$A$40:$A$44</definedName>
    <definedName name="мазут4">[2]БАЗА!$A$45:$A$49</definedName>
    <definedName name="мазут5">[2]БАЗА!$A$50:$A$54</definedName>
    <definedName name="мат">[4]все!$E$43:$P$43</definedName>
    <definedName name="материалтруб">#REF!</definedName>
    <definedName name="мбп">[9]нраб!$A$42:$G$63</definedName>
    <definedName name="мет">#REF!</definedName>
    <definedName name="мо">[10]все!$AY$40:$AY$59</definedName>
    <definedName name="МчасВод">[4]База!#REF!</definedName>
    <definedName name="МчасКан">[4]База!#REF!</definedName>
    <definedName name="назнач">[4]все!$B$114:$B$117</definedName>
    <definedName name="наименование_организации">[5]Настройка!$B$12</definedName>
    <definedName name="нвс">#REF!</definedName>
    <definedName name="ндс">[4]разное!$C$2:$C$3</definedName>
    <definedName name="нормы">[4]Основ.показ.!#REF!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2'!$A$1:$BC$36</definedName>
    <definedName name="_xlnm.Print_Area" localSheetId="2">'раздел 3'!$A$1:$J$89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[9]тарифы!$B$133:$E$139</definedName>
    <definedName name="орпа">#REF!</definedName>
    <definedName name="орэ">#REF!</definedName>
    <definedName name="от">[11]етс!$A$12:$B$31</definedName>
    <definedName name="отоп">[14]отоп!#REF!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[4]все!$B$114:$B$117</definedName>
    <definedName name="причины">[15]разное!$C$51:$C$68</definedName>
    <definedName name="прнпо">#REF!</definedName>
    <definedName name="прог">#REF!</definedName>
    <definedName name="промывка">[10]все!$B$171:$B$172</definedName>
    <definedName name="пф">#REF!</definedName>
    <definedName name="р">#REF!</definedName>
    <definedName name="раб">'[9]Парам (2)'!$B$5:$P$83</definedName>
    <definedName name="разрадКан">[4]Нормативы!$D$600:$F$600</definedName>
    <definedName name="разрядВ">[4]Нормативы!$D$539:$F$539</definedName>
    <definedName name="Сбросы">[4]База!$C$141:$C$285</definedName>
    <definedName name="сго">#REF!</definedName>
    <definedName name="сети">[4]разное!$C$98:$C$99</definedName>
    <definedName name="со">#REF!</definedName>
    <definedName name="СобЖКУ">[4]Основ.показ.!#REF!</definedName>
    <definedName name="спец">[9]нраб!$A$4:$G$38</definedName>
    <definedName name="ст">[10]все!$B$38:$B$39</definedName>
    <definedName name="стадиипроцесса">[4]все!$B$19:$B$24</definedName>
    <definedName name="статьи">[15]разное!$C$70:$C$84</definedName>
    <definedName name="ств">#REF!</definedName>
    <definedName name="т">#REF!</definedName>
    <definedName name="таб">#REF!</definedName>
    <definedName name="тарифы">[4]разное!#REF!</definedName>
    <definedName name="тарифыЖКУ">[4]Основ.показ.!#REF!</definedName>
    <definedName name="тем">[16]от!$B$4:$M$29</definedName>
    <definedName name="тип">[7]НОРМЫ!$H$551:$H$552</definedName>
    <definedName name="топливо">[7]НОРМЫ!$A$320:$A$330</definedName>
    <definedName name="трубы">[10]все!$E$43:$P$43</definedName>
    <definedName name="уваж">[4]разное!$C$36:$C$37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[13]тарифы!#REF!</definedName>
    <definedName name="хво">[7]НОРМЫ!$B$117:$B$119</definedName>
    <definedName name="хзв">#REF!</definedName>
    <definedName name="хл">#REF!</definedName>
    <definedName name="эксп">#REF!</definedName>
    <definedName name="ЭЦВ">[17]насосы!$B$26:$B$269</definedName>
  </definedNames>
  <calcPr calcId="145621"/>
</workbook>
</file>

<file path=xl/calcChain.xml><?xml version="1.0" encoding="utf-8"?>
<calcChain xmlns="http://schemas.openxmlformats.org/spreadsheetml/2006/main">
  <c r="J18" i="56" l="1"/>
  <c r="J17" i="56"/>
  <c r="J16" i="56"/>
  <c r="J15" i="56"/>
  <c r="J14" i="56"/>
  <c r="J13" i="56"/>
  <c r="J12" i="56"/>
  <c r="J11" i="56"/>
  <c r="J10" i="56"/>
  <c r="J9" i="56"/>
  <c r="J8" i="56"/>
  <c r="J7" i="56"/>
  <c r="J6" i="56"/>
  <c r="AZ52" i="38" l="1"/>
  <c r="K54" i="38" l="1"/>
  <c r="K53" i="38"/>
  <c r="K52" i="38"/>
  <c r="K51" i="38"/>
  <c r="K50" i="38"/>
  <c r="K49" i="38"/>
  <c r="K48" i="38"/>
  <c r="K47" i="38"/>
  <c r="K46" i="38"/>
  <c r="K45" i="38"/>
  <c r="K44" i="38"/>
  <c r="K43" i="38"/>
  <c r="K42" i="38"/>
  <c r="AZ24" i="58" l="1"/>
  <c r="AR24" i="58"/>
  <c r="AJ24" i="58"/>
  <c r="AF24" i="58"/>
  <c r="AB24" i="58"/>
  <c r="X24" i="58"/>
  <c r="T24" i="58"/>
  <c r="BA23" i="58"/>
  <c r="AZ23" i="58"/>
  <c r="AZ22" i="58" s="1"/>
  <c r="AW23" i="58"/>
  <c r="AV23" i="58"/>
  <c r="AS23" i="58"/>
  <c r="AR23" i="58"/>
  <c r="AO23" i="58"/>
  <c r="AP23" i="58" s="1"/>
  <c r="AN23" i="58"/>
  <c r="AN22" i="58" s="1"/>
  <c r="AK23" i="58"/>
  <c r="AJ23" i="58"/>
  <c r="AJ22" i="58" s="1"/>
  <c r="AG23" i="58"/>
  <c r="AF23" i="58"/>
  <c r="AF22" i="58" s="1"/>
  <c r="AC23" i="58"/>
  <c r="AB23" i="58"/>
  <c r="Y23" i="58"/>
  <c r="X23" i="58"/>
  <c r="U23" i="58"/>
  <c r="T23" i="58"/>
  <c r="Q23" i="58"/>
  <c r="P23" i="58"/>
  <c r="M23" i="58"/>
  <c r="L23" i="58"/>
  <c r="I23" i="58"/>
  <c r="H23" i="58"/>
  <c r="H22" i="58" s="1"/>
  <c r="E23" i="58"/>
  <c r="D23" i="58"/>
  <c r="D22" i="58" s="1"/>
  <c r="AV22" i="58"/>
  <c r="AR22" i="58"/>
  <c r="AB22" i="58"/>
  <c r="X22" i="58"/>
  <c r="T22" i="58"/>
  <c r="P22" i="58"/>
  <c r="L22" i="58"/>
  <c r="AZ19" i="58"/>
  <c r="AV19" i="58"/>
  <c r="AR19" i="58"/>
  <c r="AN19" i="58"/>
  <c r="AJ19" i="58"/>
  <c r="AF19" i="58"/>
  <c r="AB19" i="58"/>
  <c r="X19" i="58"/>
  <c r="T19" i="58"/>
  <c r="P19" i="58"/>
  <c r="L19" i="58"/>
  <c r="H19" i="58"/>
  <c r="D19" i="58"/>
  <c r="BB16" i="58"/>
  <c r="AX16" i="58"/>
  <c r="AT16" i="58"/>
  <c r="AP16" i="58"/>
  <c r="AL16" i="58"/>
  <c r="AH16" i="58"/>
  <c r="AD16" i="58"/>
  <c r="Z16" i="58"/>
  <c r="V16" i="58"/>
  <c r="R16" i="58"/>
  <c r="N16" i="58"/>
  <c r="J16" i="58"/>
  <c r="F16" i="58"/>
  <c r="AZ15" i="58"/>
  <c r="AV15" i="58"/>
  <c r="AR15" i="58"/>
  <c r="AN15" i="58"/>
  <c r="AJ15" i="58"/>
  <c r="AF15" i="58"/>
  <c r="AB15" i="58"/>
  <c r="X15" i="58"/>
  <c r="T15" i="58"/>
  <c r="P15" i="58"/>
  <c r="L15" i="58"/>
  <c r="H15" i="58"/>
  <c r="D15" i="58"/>
  <c r="BB13" i="58"/>
  <c r="AX13" i="58"/>
  <c r="AT13" i="58"/>
  <c r="AP13" i="58"/>
  <c r="AL13" i="58"/>
  <c r="AH13" i="58"/>
  <c r="AD13" i="58"/>
  <c r="Z13" i="58"/>
  <c r="V13" i="58"/>
  <c r="R13" i="58"/>
  <c r="N13" i="58"/>
  <c r="J13" i="58"/>
  <c r="F13" i="58"/>
  <c r="BB12" i="58"/>
  <c r="AX12" i="58"/>
  <c r="AT12" i="58"/>
  <c r="AP12" i="58"/>
  <c r="AL12" i="58"/>
  <c r="AH12" i="58"/>
  <c r="AD12" i="58"/>
  <c r="Z12" i="58"/>
  <c r="V12" i="58"/>
  <c r="R12" i="58"/>
  <c r="N12" i="58"/>
  <c r="J12" i="58"/>
  <c r="F12" i="58"/>
  <c r="BB11" i="58"/>
  <c r="BA11" i="58"/>
  <c r="AZ11" i="58"/>
  <c r="AX11" i="58"/>
  <c r="AW11" i="58"/>
  <c r="AV11" i="58"/>
  <c r="AT11" i="58"/>
  <c r="AS11" i="58"/>
  <c r="AR11" i="58"/>
  <c r="AP11" i="58"/>
  <c r="AO11" i="58"/>
  <c r="AN11" i="58"/>
  <c r="AL11" i="58"/>
  <c r="AK11" i="58"/>
  <c r="AJ11" i="58"/>
  <c r="AH11" i="58"/>
  <c r="AG11" i="58"/>
  <c r="AF11" i="58"/>
  <c r="AD11" i="58"/>
  <c r="AC11" i="58"/>
  <c r="AB11" i="58"/>
  <c r="Z11" i="58"/>
  <c r="Y11" i="58"/>
  <c r="X11" i="58"/>
  <c r="V11" i="58"/>
  <c r="U11" i="58"/>
  <c r="T11" i="58"/>
  <c r="R11" i="58"/>
  <c r="Q11" i="58"/>
  <c r="P11" i="58"/>
  <c r="N11" i="58"/>
  <c r="M11" i="58"/>
  <c r="L11" i="58"/>
  <c r="J11" i="58"/>
  <c r="I11" i="58"/>
  <c r="H11" i="58"/>
  <c r="F11" i="58"/>
  <c r="E11" i="58"/>
  <c r="D11" i="58"/>
  <c r="BB10" i="58"/>
  <c r="AX10" i="58"/>
  <c r="AT10" i="58"/>
  <c r="AP10" i="58"/>
  <c r="AL10" i="58"/>
  <c r="AH10" i="58"/>
  <c r="AD10" i="58"/>
  <c r="Z10" i="58"/>
  <c r="V10" i="58"/>
  <c r="R10" i="58"/>
  <c r="N10" i="58"/>
  <c r="J10" i="58"/>
  <c r="F10" i="58"/>
  <c r="BB9" i="58"/>
  <c r="AX9" i="58"/>
  <c r="AT9" i="58"/>
  <c r="AP9" i="58"/>
  <c r="AL9" i="58"/>
  <c r="AH9" i="58"/>
  <c r="AD9" i="58"/>
  <c r="Z9" i="58"/>
  <c r="V9" i="58"/>
  <c r="R9" i="58"/>
  <c r="N9" i="58"/>
  <c r="J9" i="58"/>
  <c r="F9" i="58"/>
  <c r="BB8" i="58"/>
  <c r="BA8" i="58"/>
  <c r="AZ8" i="58"/>
  <c r="AX8" i="58"/>
  <c r="AW8" i="58"/>
  <c r="AV8" i="58"/>
  <c r="AT8" i="58"/>
  <c r="AS8" i="58"/>
  <c r="AR8" i="58"/>
  <c r="AP8" i="58"/>
  <c r="AO8" i="58"/>
  <c r="AN8" i="58"/>
  <c r="AL8" i="58"/>
  <c r="AK8" i="58"/>
  <c r="AJ8" i="58"/>
  <c r="AH8" i="58"/>
  <c r="AG8" i="58"/>
  <c r="AF8" i="58"/>
  <c r="AD8" i="58"/>
  <c r="AC8" i="58"/>
  <c r="AB8" i="58"/>
  <c r="Z8" i="58"/>
  <c r="Y8" i="58"/>
  <c r="X8" i="58"/>
  <c r="V8" i="58"/>
  <c r="U8" i="58"/>
  <c r="T8" i="58"/>
  <c r="R8" i="58"/>
  <c r="Q8" i="58"/>
  <c r="P8" i="58"/>
  <c r="N8" i="58"/>
  <c r="M8" i="58"/>
  <c r="L8" i="58"/>
  <c r="J8" i="58"/>
  <c r="H8" i="58"/>
  <c r="F8" i="58"/>
  <c r="E8" i="58"/>
  <c r="D8" i="58"/>
  <c r="BC6" i="58"/>
  <c r="BB6" i="58"/>
  <c r="BA6" i="58"/>
  <c r="AZ6" i="58"/>
  <c r="AY6" i="58"/>
  <c r="AX6" i="58"/>
  <c r="AW6" i="58"/>
  <c r="AV6" i="58"/>
  <c r="AU6" i="58"/>
  <c r="AT6" i="58"/>
  <c r="AS6" i="58"/>
  <c r="AR6" i="58"/>
  <c r="AQ6" i="58"/>
  <c r="AP6" i="58"/>
  <c r="AO6" i="58"/>
  <c r="AK6" i="58"/>
  <c r="AJ6" i="58"/>
  <c r="AI6" i="58"/>
  <c r="AH6" i="58"/>
  <c r="AG6" i="58"/>
  <c r="AF6" i="58"/>
  <c r="AE6" i="58"/>
  <c r="AD6" i="58"/>
  <c r="AC6" i="58"/>
  <c r="AB6" i="58"/>
  <c r="AA6" i="58"/>
  <c r="Z6" i="58"/>
  <c r="Y6" i="58"/>
  <c r="X6" i="58"/>
  <c r="W6" i="58"/>
  <c r="V6" i="58"/>
  <c r="U6" i="58"/>
  <c r="T6" i="58"/>
  <c r="S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B6" i="58"/>
  <c r="C85" i="23"/>
  <c r="C77" i="23"/>
  <c r="H72" i="23"/>
  <c r="I68" i="23"/>
  <c r="I67" i="23"/>
  <c r="I66" i="23"/>
  <c r="I63" i="23"/>
  <c r="I62" i="23"/>
  <c r="I61" i="23"/>
  <c r="I56" i="23"/>
  <c r="I53" i="23"/>
  <c r="I48" i="23"/>
  <c r="I47" i="23"/>
  <c r="I45" i="23"/>
  <c r="I44" i="23"/>
  <c r="E42" i="23"/>
  <c r="E41" i="23"/>
  <c r="E40" i="23"/>
  <c r="E39" i="23"/>
  <c r="E72" i="23" s="1"/>
  <c r="I36" i="23"/>
  <c r="I31" i="23"/>
  <c r="I30" i="23"/>
  <c r="I29" i="23"/>
  <c r="I28" i="23"/>
  <c r="I23" i="23"/>
  <c r="I20" i="23"/>
  <c r="I19" i="23"/>
  <c r="I18" i="23"/>
  <c r="I17" i="23"/>
  <c r="I12" i="23"/>
  <c r="I11" i="23"/>
  <c r="I10" i="23"/>
  <c r="I7" i="23"/>
  <c r="C5" i="23"/>
  <c r="BC35" i="38"/>
  <c r="AY35" i="38"/>
  <c r="AU35" i="38"/>
  <c r="AQ35" i="38"/>
  <c r="AM35" i="38"/>
  <c r="AI35" i="38"/>
  <c r="AE35" i="38"/>
  <c r="AA35" i="38"/>
  <c r="W35" i="38"/>
  <c r="S35" i="38"/>
  <c r="O35" i="38"/>
  <c r="K35" i="38"/>
  <c r="G35" i="38"/>
  <c r="BB34" i="38"/>
  <c r="BB36" i="38" s="1"/>
  <c r="BA34" i="38"/>
  <c r="BA36" i="38" s="1"/>
  <c r="AZ34" i="38"/>
  <c r="AX34" i="38"/>
  <c r="AX36" i="38" s="1"/>
  <c r="AW34" i="38"/>
  <c r="AW36" i="38" s="1"/>
  <c r="AV34" i="38"/>
  <c r="AT34" i="38"/>
  <c r="AT36" i="38" s="1"/>
  <c r="AS34" i="38"/>
  <c r="AS36" i="38" s="1"/>
  <c r="AR34" i="38"/>
  <c r="AP34" i="38"/>
  <c r="AP36" i="38" s="1"/>
  <c r="AO34" i="38"/>
  <c r="AO36" i="38" s="1"/>
  <c r="AQ36" i="38" s="1"/>
  <c r="AQ34" i="38" s="1"/>
  <c r="AN34" i="38"/>
  <c r="AL34" i="38"/>
  <c r="AL36" i="38" s="1"/>
  <c r="AK34" i="38"/>
  <c r="AK36" i="38" s="1"/>
  <c r="AJ34" i="38"/>
  <c r="AH34" i="38"/>
  <c r="AH36" i="38" s="1"/>
  <c r="AG34" i="38"/>
  <c r="AG36" i="38" s="1"/>
  <c r="AI36" i="38" s="1"/>
  <c r="AI34" i="38" s="1"/>
  <c r="AF34" i="38"/>
  <c r="AD34" i="38"/>
  <c r="AD36" i="38" s="1"/>
  <c r="AC34" i="38"/>
  <c r="AC36" i="38" s="1"/>
  <c r="AB34" i="38"/>
  <c r="Z34" i="38"/>
  <c r="Z36" i="38" s="1"/>
  <c r="Y34" i="38"/>
  <c r="Y36" i="38" s="1"/>
  <c r="X34" i="38"/>
  <c r="V34" i="38"/>
  <c r="V36" i="38" s="1"/>
  <c r="U34" i="38"/>
  <c r="U36" i="38" s="1"/>
  <c r="T34" i="38"/>
  <c r="R34" i="38"/>
  <c r="R36" i="38" s="1"/>
  <c r="Q34" i="38"/>
  <c r="Q36" i="38" s="1"/>
  <c r="S36" i="38" s="1"/>
  <c r="S34" i="38" s="1"/>
  <c r="P34" i="38"/>
  <c r="N34" i="38"/>
  <c r="N36" i="38" s="1"/>
  <c r="M34" i="38"/>
  <c r="M36" i="38" s="1"/>
  <c r="L34" i="38"/>
  <c r="J34" i="38"/>
  <c r="J36" i="38" s="1"/>
  <c r="I34" i="38"/>
  <c r="I36" i="38" s="1"/>
  <c r="H34" i="38"/>
  <c r="F34" i="38"/>
  <c r="F36" i="38" s="1"/>
  <c r="E34" i="38"/>
  <c r="E36" i="38" s="1"/>
  <c r="D34" i="38"/>
  <c r="BC32" i="38"/>
  <c r="AY32" i="38"/>
  <c r="AU32" i="38"/>
  <c r="AQ32" i="38"/>
  <c r="AM32" i="38"/>
  <c r="AI32" i="38"/>
  <c r="AE32" i="38"/>
  <c r="AA32" i="38"/>
  <c r="W32" i="38"/>
  <c r="S32" i="38"/>
  <c r="O32" i="38"/>
  <c r="K32" i="38"/>
  <c r="G32" i="38"/>
  <c r="BB31" i="38"/>
  <c r="BB33" i="38" s="1"/>
  <c r="BA31" i="38"/>
  <c r="BA33" i="38" s="1"/>
  <c r="BC33" i="38" s="1"/>
  <c r="BC31" i="38" s="1"/>
  <c r="AZ31" i="38"/>
  <c r="AX31" i="38"/>
  <c r="AX33" i="38" s="1"/>
  <c r="AW31" i="38"/>
  <c r="AW33" i="38" s="1"/>
  <c r="AV31" i="38"/>
  <c r="AT31" i="38"/>
  <c r="AT33" i="38" s="1"/>
  <c r="AS31" i="38"/>
  <c r="AS33" i="38" s="1"/>
  <c r="AR31" i="38"/>
  <c r="AP31" i="38"/>
  <c r="AP33" i="38" s="1"/>
  <c r="AO31" i="38"/>
  <c r="AO33" i="38" s="1"/>
  <c r="AN31" i="38"/>
  <c r="AL31" i="38"/>
  <c r="AL33" i="38" s="1"/>
  <c r="AK31" i="38"/>
  <c r="AK33" i="38" s="1"/>
  <c r="AJ31" i="38"/>
  <c r="AH31" i="38"/>
  <c r="AH33" i="38" s="1"/>
  <c r="AG31" i="38"/>
  <c r="AG33" i="38" s="1"/>
  <c r="AF31" i="38"/>
  <c r="AD31" i="38"/>
  <c r="AD33" i="38" s="1"/>
  <c r="AC31" i="38"/>
  <c r="AC33" i="38" s="1"/>
  <c r="AB31" i="38"/>
  <c r="Z31" i="38"/>
  <c r="Z33" i="38" s="1"/>
  <c r="Y31" i="38"/>
  <c r="Y33" i="38" s="1"/>
  <c r="X31" i="38"/>
  <c r="V31" i="38"/>
  <c r="V33" i="38" s="1"/>
  <c r="U31" i="38"/>
  <c r="U33" i="38" s="1"/>
  <c r="T31" i="38"/>
  <c r="R31" i="38"/>
  <c r="R33" i="38" s="1"/>
  <c r="Q31" i="38"/>
  <c r="Q33" i="38" s="1"/>
  <c r="S33" i="38" s="1"/>
  <c r="S31" i="38" s="1"/>
  <c r="P31" i="38"/>
  <c r="N31" i="38"/>
  <c r="N33" i="38" s="1"/>
  <c r="M31" i="38"/>
  <c r="M33" i="38" s="1"/>
  <c r="L31" i="38"/>
  <c r="J31" i="38"/>
  <c r="J33" i="38" s="1"/>
  <c r="I31" i="38"/>
  <c r="I33" i="38" s="1"/>
  <c r="K33" i="38" s="1"/>
  <c r="K31" i="38" s="1"/>
  <c r="H31" i="38"/>
  <c r="F31" i="38"/>
  <c r="F33" i="38" s="1"/>
  <c r="E31" i="38"/>
  <c r="E33" i="38" s="1"/>
  <c r="D31" i="38"/>
  <c r="BC29" i="38"/>
  <c r="AU29" i="38"/>
  <c r="AQ29" i="38"/>
  <c r="AM29" i="38"/>
  <c r="AI29" i="38"/>
  <c r="AE29" i="38"/>
  <c r="AA29" i="38"/>
  <c r="W29" i="38"/>
  <c r="O29" i="38"/>
  <c r="G29" i="38"/>
  <c r="BB28" i="38"/>
  <c r="BB30" i="38" s="1"/>
  <c r="BA28" i="38"/>
  <c r="BA30" i="38" s="1"/>
  <c r="AZ28" i="38"/>
  <c r="AT28" i="38"/>
  <c r="AT30" i="38" s="1"/>
  <c r="AS28" i="38"/>
  <c r="AS30" i="38" s="1"/>
  <c r="AR28" i="38"/>
  <c r="AP28" i="38"/>
  <c r="AP30" i="38" s="1"/>
  <c r="AO28" i="38"/>
  <c r="AO30" i="38" s="1"/>
  <c r="AQ30" i="38" s="1"/>
  <c r="AN28" i="38"/>
  <c r="AL28" i="38"/>
  <c r="AL30" i="38" s="1"/>
  <c r="AK28" i="38"/>
  <c r="AK30" i="38" s="1"/>
  <c r="AJ28" i="38"/>
  <c r="AH28" i="38"/>
  <c r="AH30" i="38" s="1"/>
  <c r="AG28" i="38"/>
  <c r="AG30" i="38" s="1"/>
  <c r="AF28" i="38"/>
  <c r="AD28" i="38"/>
  <c r="AD30" i="38" s="1"/>
  <c r="AC28" i="38"/>
  <c r="AC30" i="38" s="1"/>
  <c r="AB28" i="38"/>
  <c r="Z28" i="38"/>
  <c r="Z30" i="38" s="1"/>
  <c r="Y28" i="38"/>
  <c r="Y24" i="38" s="1"/>
  <c r="X28" i="38"/>
  <c r="V28" i="38"/>
  <c r="V30" i="38" s="1"/>
  <c r="U28" i="38"/>
  <c r="U30" i="38" s="1"/>
  <c r="T28" i="38"/>
  <c r="N28" i="38"/>
  <c r="N30" i="38" s="1"/>
  <c r="M28" i="38"/>
  <c r="M30" i="38" s="1"/>
  <c r="L28" i="38"/>
  <c r="F28" i="38"/>
  <c r="F30" i="38" s="1"/>
  <c r="E28" i="38"/>
  <c r="E30" i="38" s="1"/>
  <c r="D28" i="38"/>
  <c r="AY26" i="38"/>
  <c r="S26" i="38"/>
  <c r="K26" i="38"/>
  <c r="AX25" i="38"/>
  <c r="AX24" i="38" s="1"/>
  <c r="AW25" i="38"/>
  <c r="AW27" i="38" s="1"/>
  <c r="AV25" i="38"/>
  <c r="R25" i="38"/>
  <c r="R27" i="38" s="1"/>
  <c r="Q25" i="38"/>
  <c r="Q27" i="38" s="1"/>
  <c r="P25" i="38"/>
  <c r="J25" i="38"/>
  <c r="J27" i="38" s="1"/>
  <c r="I25" i="38"/>
  <c r="H25" i="38"/>
  <c r="G25" i="38"/>
  <c r="F25" i="38"/>
  <c r="E25" i="38"/>
  <c r="AZ24" i="38"/>
  <c r="AV24" i="38"/>
  <c r="AR24" i="38"/>
  <c r="AN24" i="38"/>
  <c r="AJ24" i="38"/>
  <c r="AF24" i="38"/>
  <c r="AD24" i="38"/>
  <c r="AD23" i="38" s="1"/>
  <c r="AC24" i="38"/>
  <c r="AC23" i="38" s="1"/>
  <c r="AB24" i="38"/>
  <c r="X24" i="38"/>
  <c r="T24" i="38"/>
  <c r="P24" i="38"/>
  <c r="L24" i="38"/>
  <c r="J24" i="38"/>
  <c r="I24" i="38"/>
  <c r="I23" i="38" s="1"/>
  <c r="H24" i="38"/>
  <c r="D24" i="38"/>
  <c r="AZ23" i="38"/>
  <c r="AV23" i="38"/>
  <c r="AR23" i="38"/>
  <c r="AN23" i="38"/>
  <c r="AJ23" i="38"/>
  <c r="AF23" i="38"/>
  <c r="AB23" i="38"/>
  <c r="X23" i="38"/>
  <c r="T23" i="38"/>
  <c r="P23" i="38"/>
  <c r="L23" i="38"/>
  <c r="H23" i="38"/>
  <c r="D23" i="38"/>
  <c r="BB20" i="38"/>
  <c r="BA20" i="38"/>
  <c r="BC20" i="38" s="1"/>
  <c r="AX20" i="38"/>
  <c r="AW20" i="38"/>
  <c r="AY20" i="38" s="1"/>
  <c r="AT20" i="38"/>
  <c r="AT21" i="38" s="1"/>
  <c r="AT18" i="38" s="1"/>
  <c r="AS20" i="38"/>
  <c r="AS21" i="38" s="1"/>
  <c r="AP20" i="38"/>
  <c r="AO20" i="38"/>
  <c r="AQ20" i="38" s="1"/>
  <c r="AL20" i="38"/>
  <c r="AL21" i="38" s="1"/>
  <c r="AL18" i="38" s="1"/>
  <c r="AK20" i="38"/>
  <c r="AK21" i="38" s="1"/>
  <c r="AH20" i="38"/>
  <c r="AH21" i="38" s="1"/>
  <c r="AH18" i="38" s="1"/>
  <c r="AG20" i="38"/>
  <c r="AD20" i="38"/>
  <c r="AD21" i="38" s="1"/>
  <c r="AD18" i="38" s="1"/>
  <c r="AC20" i="38"/>
  <c r="AC21" i="38" s="1"/>
  <c r="Z20" i="38"/>
  <c r="Y20" i="38"/>
  <c r="V20" i="38"/>
  <c r="U20" i="38"/>
  <c r="R20" i="38"/>
  <c r="Q20" i="38"/>
  <c r="N20" i="38"/>
  <c r="M20" i="38"/>
  <c r="J20" i="38"/>
  <c r="I20" i="38"/>
  <c r="F20" i="38"/>
  <c r="E20" i="38"/>
  <c r="BB19" i="38"/>
  <c r="BA19" i="38"/>
  <c r="AX19" i="38"/>
  <c r="AW19" i="38"/>
  <c r="AU19" i="38"/>
  <c r="AP19" i="38"/>
  <c r="AO19" i="38"/>
  <c r="AQ19" i="38" s="1"/>
  <c r="AM19" i="38"/>
  <c r="AI19" i="38"/>
  <c r="AE19" i="38"/>
  <c r="Z19" i="38"/>
  <c r="Z21" i="38" s="1"/>
  <c r="Y19" i="38"/>
  <c r="Y21" i="38" s="1"/>
  <c r="V19" i="38"/>
  <c r="V21" i="38" s="1"/>
  <c r="V18" i="38" s="1"/>
  <c r="U19" i="38"/>
  <c r="U21" i="38" s="1"/>
  <c r="R19" i="38"/>
  <c r="Q19" i="38"/>
  <c r="N19" i="38"/>
  <c r="M19" i="38"/>
  <c r="J19" i="38"/>
  <c r="I19" i="38"/>
  <c r="F19" i="38"/>
  <c r="F21" i="38" s="1"/>
  <c r="F18" i="38" s="1"/>
  <c r="E19" i="38"/>
  <c r="AZ18" i="38"/>
  <c r="AV18" i="38"/>
  <c r="AR18" i="38"/>
  <c r="AN18" i="38"/>
  <c r="AJ18" i="38"/>
  <c r="AF18" i="38"/>
  <c r="AB18" i="38"/>
  <c r="X18" i="38"/>
  <c r="T18" i="38"/>
  <c r="P18" i="38"/>
  <c r="L18" i="38"/>
  <c r="H18" i="38"/>
  <c r="D18" i="38"/>
  <c r="BB15" i="38"/>
  <c r="BB14" i="38" s="1"/>
  <c r="BA15" i="38"/>
  <c r="AX15" i="38"/>
  <c r="AX14" i="38" s="1"/>
  <c r="AW15" i="38"/>
  <c r="AW14" i="38" s="1"/>
  <c r="AT15" i="38"/>
  <c r="AT14" i="38" s="1"/>
  <c r="AS15" i="38"/>
  <c r="AP15" i="38"/>
  <c r="AP14" i="38" s="1"/>
  <c r="AO15" i="38"/>
  <c r="AO14" i="38" s="1"/>
  <c r="AL15" i="38"/>
  <c r="AL14" i="38" s="1"/>
  <c r="AK15" i="38"/>
  <c r="AM15" i="38" s="1"/>
  <c r="AM14" i="38" s="1"/>
  <c r="AH15" i="38"/>
  <c r="AH14" i="38" s="1"/>
  <c r="AG15" i="38"/>
  <c r="AD15" i="38"/>
  <c r="AC15" i="38"/>
  <c r="Z15" i="38"/>
  <c r="Y15" i="38"/>
  <c r="Y14" i="38" s="1"/>
  <c r="V15" i="38"/>
  <c r="V14" i="38" s="1"/>
  <c r="U15" i="38"/>
  <c r="W15" i="38" s="1"/>
  <c r="W14" i="38" s="1"/>
  <c r="R15" i="38"/>
  <c r="Q15" i="38"/>
  <c r="S15" i="38" s="1"/>
  <c r="S14" i="38" s="1"/>
  <c r="N15" i="38"/>
  <c r="M15" i="38"/>
  <c r="J15" i="38"/>
  <c r="I15" i="38"/>
  <c r="K15" i="38" s="1"/>
  <c r="K14" i="38" s="1"/>
  <c r="F15" i="38"/>
  <c r="E15" i="38"/>
  <c r="G15" i="38" s="1"/>
  <c r="G14" i="38" s="1"/>
  <c r="BA14" i="38"/>
  <c r="AZ14" i="38"/>
  <c r="AZ17" i="38" s="1"/>
  <c r="AV14" i="38"/>
  <c r="AV17" i="38" s="1"/>
  <c r="AR14" i="38"/>
  <c r="AR17" i="38" s="1"/>
  <c r="AN14" i="38"/>
  <c r="AN17" i="38" s="1"/>
  <c r="AJ14" i="38"/>
  <c r="AJ17" i="38" s="1"/>
  <c r="AG14" i="38"/>
  <c r="AF14" i="38"/>
  <c r="AF17" i="38" s="1"/>
  <c r="AD14" i="38"/>
  <c r="AC14" i="38"/>
  <c r="AB14" i="38"/>
  <c r="AB17" i="38" s="1"/>
  <c r="Z14" i="38"/>
  <c r="X14" i="38"/>
  <c r="T14" i="38"/>
  <c r="R14" i="38"/>
  <c r="Q14" i="38"/>
  <c r="P14" i="38"/>
  <c r="N14" i="38"/>
  <c r="L14" i="38"/>
  <c r="J14" i="38"/>
  <c r="H14" i="38"/>
  <c r="H17" i="38" s="1"/>
  <c r="F14" i="38"/>
  <c r="D14" i="38"/>
  <c r="D17" i="38" s="1"/>
  <c r="AZ13" i="38"/>
  <c r="AV13" i="38"/>
  <c r="AR13" i="38"/>
  <c r="AN13" i="38"/>
  <c r="AJ13" i="38"/>
  <c r="AF13" i="38"/>
  <c r="AB13" i="38"/>
  <c r="H13" i="38"/>
  <c r="D13" i="38"/>
  <c r="AX12" i="38"/>
  <c r="AW12" i="38"/>
  <c r="AY12" i="38" s="1"/>
  <c r="AU12" i="38"/>
  <c r="AQ12" i="38"/>
  <c r="AL12" i="38"/>
  <c r="AK12" i="38"/>
  <c r="AM12" i="38" s="1"/>
  <c r="AI12" i="38"/>
  <c r="AD12" i="38"/>
  <c r="AC12" i="38"/>
  <c r="Z12" i="38"/>
  <c r="AA12" i="38" s="1"/>
  <c r="R12" i="38"/>
  <c r="Q12" i="38"/>
  <c r="N12" i="38"/>
  <c r="M12" i="38"/>
  <c r="J12" i="38"/>
  <c r="I12" i="38"/>
  <c r="J11" i="38"/>
  <c r="I11" i="38"/>
  <c r="AX10" i="38"/>
  <c r="AX8" i="38" s="1"/>
  <c r="AX13" i="38" s="1"/>
  <c r="AW10" i="38"/>
  <c r="AW8" i="38" s="1"/>
  <c r="AW13" i="38" s="1"/>
  <c r="AT10" i="38"/>
  <c r="AT8" i="38" s="1"/>
  <c r="AT13" i="38" s="1"/>
  <c r="AT17" i="38" s="1"/>
  <c r="AT22" i="38" s="1"/>
  <c r="AS10" i="38"/>
  <c r="AS8" i="38" s="1"/>
  <c r="AS13" i="38" s="1"/>
  <c r="AP10" i="38"/>
  <c r="AP8" i="38" s="1"/>
  <c r="AP13" i="38" s="1"/>
  <c r="AO10" i="38"/>
  <c r="AL10" i="38"/>
  <c r="AK10" i="38"/>
  <c r="AI10" i="38"/>
  <c r="AD10" i="38"/>
  <c r="AD8" i="38" s="1"/>
  <c r="AD13" i="38" s="1"/>
  <c r="AD17" i="38" s="1"/>
  <c r="AD22" i="38" s="1"/>
  <c r="AD37" i="38" s="1"/>
  <c r="AC10" i="38"/>
  <c r="AC8" i="38" s="1"/>
  <c r="AC13" i="38" s="1"/>
  <c r="AC17" i="38" s="1"/>
  <c r="Z10" i="38"/>
  <c r="Z8" i="38" s="1"/>
  <c r="Z13" i="38" s="1"/>
  <c r="Z17" i="38" s="1"/>
  <c r="Y10" i="38"/>
  <c r="AA10" i="38" s="1"/>
  <c r="AA8" i="38" s="1"/>
  <c r="V10" i="38"/>
  <c r="V8" i="38" s="1"/>
  <c r="V13" i="38" s="1"/>
  <c r="V17" i="38" s="1"/>
  <c r="V22" i="38" s="1"/>
  <c r="U10" i="38"/>
  <c r="W10" i="38" s="1"/>
  <c r="W8" i="38" s="1"/>
  <c r="R10" i="38"/>
  <c r="Q10" i="38"/>
  <c r="S10" i="38" s="1"/>
  <c r="S8" i="38" s="1"/>
  <c r="N10" i="38"/>
  <c r="M10" i="38"/>
  <c r="M8" i="38" s="1"/>
  <c r="M13" i="38" s="1"/>
  <c r="J10" i="38"/>
  <c r="J8" i="38" s="1"/>
  <c r="I10" i="38"/>
  <c r="BB9" i="38"/>
  <c r="BB8" i="38" s="1"/>
  <c r="BB13" i="38" s="1"/>
  <c r="BA9" i="38"/>
  <c r="AH9" i="38"/>
  <c r="AH8" i="38" s="1"/>
  <c r="AH13" i="38" s="1"/>
  <c r="AG9" i="38"/>
  <c r="AG8" i="38" s="1"/>
  <c r="AG13" i="38" s="1"/>
  <c r="F9" i="38"/>
  <c r="F8" i="38" s="1"/>
  <c r="F13" i="38" s="1"/>
  <c r="F17" i="38" s="1"/>
  <c r="F22" i="38" s="1"/>
  <c r="E9" i="38"/>
  <c r="E8" i="38" s="1"/>
  <c r="E13" i="38" s="1"/>
  <c r="AZ8" i="38"/>
  <c r="AV8" i="38"/>
  <c r="AR8" i="38"/>
  <c r="AO8" i="38"/>
  <c r="AO13" i="38" s="1"/>
  <c r="AN8" i="38"/>
  <c r="AL8" i="38"/>
  <c r="AL13" i="38" s="1"/>
  <c r="AK8" i="38"/>
  <c r="AK13" i="38" s="1"/>
  <c r="AJ8" i="38"/>
  <c r="AF8" i="38"/>
  <c r="AB8" i="38"/>
  <c r="X8" i="38"/>
  <c r="X13" i="38" s="1"/>
  <c r="X17" i="38" s="1"/>
  <c r="T8" i="38"/>
  <c r="T13" i="38" s="1"/>
  <c r="T17" i="38" s="1"/>
  <c r="R8" i="38"/>
  <c r="R13" i="38" s="1"/>
  <c r="R17" i="38" s="1"/>
  <c r="P8" i="38"/>
  <c r="P13" i="38" s="1"/>
  <c r="P17" i="38" s="1"/>
  <c r="N8" i="38"/>
  <c r="N13" i="38" s="1"/>
  <c r="N17" i="38" s="1"/>
  <c r="L8" i="38"/>
  <c r="L13" i="38" s="1"/>
  <c r="L17" i="38" s="1"/>
  <c r="I8" i="38"/>
  <c r="I13" i="38" s="1"/>
  <c r="H8" i="38"/>
  <c r="D8" i="38"/>
  <c r="BC7" i="38"/>
  <c r="BB7" i="38"/>
  <c r="BA7" i="38"/>
  <c r="AZ7" i="38"/>
  <c r="AY7" i="38"/>
  <c r="AX7" i="38"/>
  <c r="AW7" i="38"/>
  <c r="AV7" i="38"/>
  <c r="AU7" i="38"/>
  <c r="AT7" i="38"/>
  <c r="AS7" i="38"/>
  <c r="AR7" i="38"/>
  <c r="AQ7" i="38"/>
  <c r="AP7" i="38"/>
  <c r="AO7" i="38"/>
  <c r="AN7" i="38"/>
  <c r="AM7" i="38"/>
  <c r="AL7" i="38"/>
  <c r="AK7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T7" i="38"/>
  <c r="S7" i="38"/>
  <c r="R7" i="38"/>
  <c r="Q7" i="38"/>
  <c r="P7" i="38"/>
  <c r="O7" i="38"/>
  <c r="N7" i="38"/>
  <c r="M7" i="38"/>
  <c r="L7" i="38"/>
  <c r="K7" i="38"/>
  <c r="J7" i="38"/>
  <c r="I7" i="38"/>
  <c r="H7" i="38"/>
  <c r="G7" i="38"/>
  <c r="F7" i="38"/>
  <c r="E7" i="38"/>
  <c r="D7" i="38"/>
  <c r="C7" i="38"/>
  <c r="B7" i="38"/>
  <c r="AZ4" i="38"/>
  <c r="AV4" i="38"/>
  <c r="AR4" i="38"/>
  <c r="AN4" i="38"/>
  <c r="AJ4" i="38"/>
  <c r="AF4" i="38"/>
  <c r="AB4" i="38"/>
  <c r="X4" i="38"/>
  <c r="T4" i="38"/>
  <c r="P4" i="38"/>
  <c r="L4" i="38"/>
  <c r="H4" i="38"/>
  <c r="AW17" i="38" l="1"/>
  <c r="E24" i="38"/>
  <c r="E23" i="38" s="1"/>
  <c r="AX17" i="38"/>
  <c r="AH24" i="38"/>
  <c r="AH23" i="38" s="1"/>
  <c r="U8" i="38"/>
  <c r="U13" i="38" s="1"/>
  <c r="AK14" i="38"/>
  <c r="N24" i="38"/>
  <c r="N23" i="38" s="1"/>
  <c r="Q24" i="38"/>
  <c r="Q23" i="38" s="1"/>
  <c r="Y8" i="38"/>
  <c r="Y13" i="38" s="1"/>
  <c r="Y17" i="38" s="1"/>
  <c r="R24" i="38"/>
  <c r="R23" i="38" s="1"/>
  <c r="Y23" i="38"/>
  <c r="U14" i="38"/>
  <c r="AX21" i="38"/>
  <c r="AX18" i="38" s="1"/>
  <c r="U24" i="38"/>
  <c r="U23" i="38" s="1"/>
  <c r="AS24" i="38"/>
  <c r="AH17" i="38"/>
  <c r="AH22" i="38" s="1"/>
  <c r="M21" i="38"/>
  <c r="V24" i="38"/>
  <c r="V23" i="38" s="1"/>
  <c r="V37" i="38" s="1"/>
  <c r="AT24" i="38"/>
  <c r="AT23" i="38" s="1"/>
  <c r="AT37" i="38" s="1"/>
  <c r="AE15" i="38"/>
  <c r="AE14" i="38" s="1"/>
  <c r="AC21" i="58" s="1"/>
  <c r="N21" i="38"/>
  <c r="N18" i="38" s="1"/>
  <c r="N22" i="38" s="1"/>
  <c r="N37" i="38" s="1"/>
  <c r="AI33" i="38"/>
  <c r="AI31" i="38" s="1"/>
  <c r="AK17" i="38"/>
  <c r="AL17" i="38"/>
  <c r="AL22" i="38" s="1"/>
  <c r="AO17" i="38"/>
  <c r="R22" i="38"/>
  <c r="AK24" i="38"/>
  <c r="AK23" i="38" s="1"/>
  <c r="AL24" i="38"/>
  <c r="AL23" i="38" s="1"/>
  <c r="AP21" i="38"/>
  <c r="AP18" i="38" s="1"/>
  <c r="AO24" i="38"/>
  <c r="AO23" i="38" s="1"/>
  <c r="AP24" i="38"/>
  <c r="AP23" i="38" s="1"/>
  <c r="AW21" i="38"/>
  <c r="AG17" i="38"/>
  <c r="AX23" i="38"/>
  <c r="Z24" i="38"/>
  <c r="Z23" i="38" s="1"/>
  <c r="AW24" i="38"/>
  <c r="AP17" i="38"/>
  <c r="R21" i="38"/>
  <c r="R18" i="38" s="1"/>
  <c r="AI30" i="38"/>
  <c r="I39" i="23"/>
  <c r="K10" i="38"/>
  <c r="K8" i="38" s="1"/>
  <c r="BB24" i="38"/>
  <c r="BB23" i="38" s="1"/>
  <c r="K36" i="38"/>
  <c r="K34" i="38" s="1"/>
  <c r="J23" i="38"/>
  <c r="I21" i="38"/>
  <c r="I18" i="38" s="1"/>
  <c r="I22" i="38" s="1"/>
  <c r="I37" i="38" s="1"/>
  <c r="BA24" i="38"/>
  <c r="BA23" i="38" s="1"/>
  <c r="BC9" i="38"/>
  <c r="BC8" i="38" s="1"/>
  <c r="BB21" i="38"/>
  <c r="BB18" i="38" s="1"/>
  <c r="AQ33" i="38"/>
  <c r="AQ31" i="38" s="1"/>
  <c r="AT23" i="58"/>
  <c r="AX23" i="58"/>
  <c r="BB23" i="58"/>
  <c r="F23" i="58"/>
  <c r="J23" i="58"/>
  <c r="N23" i="58"/>
  <c r="R23" i="58"/>
  <c r="V23" i="58"/>
  <c r="Z23" i="58"/>
  <c r="AD23" i="58"/>
  <c r="AH23" i="58"/>
  <c r="AL23" i="58"/>
  <c r="AQ10" i="38"/>
  <c r="AQ8" i="38" s="1"/>
  <c r="AE12" i="38"/>
  <c r="D22" i="38"/>
  <c r="D37" i="38" s="1"/>
  <c r="L22" i="38"/>
  <c r="L37" i="38" s="1"/>
  <c r="T22" i="38"/>
  <c r="T37" i="38" s="1"/>
  <c r="AB22" i="38"/>
  <c r="AB37" i="38" s="1"/>
  <c r="AJ22" i="38"/>
  <c r="AJ37" i="38" s="1"/>
  <c r="AR22" i="38"/>
  <c r="AR37" i="38" s="1"/>
  <c r="AZ22" i="38"/>
  <c r="AZ37" i="38" s="1"/>
  <c r="W30" i="38"/>
  <c r="AE30" i="38"/>
  <c r="AM30" i="38"/>
  <c r="AQ15" i="38"/>
  <c r="AQ14" i="38" s="1"/>
  <c r="AO21" i="58" s="1"/>
  <c r="H22" i="38"/>
  <c r="H37" i="38" s="1"/>
  <c r="P22" i="38"/>
  <c r="P37" i="38" s="1"/>
  <c r="X22" i="38"/>
  <c r="X37" i="38" s="1"/>
  <c r="AF22" i="38"/>
  <c r="AF37" i="38" s="1"/>
  <c r="AN22" i="38"/>
  <c r="AN37" i="38" s="1"/>
  <c r="AV22" i="38"/>
  <c r="AV37" i="38" s="1"/>
  <c r="G19" i="38"/>
  <c r="G20" i="38"/>
  <c r="S20" i="38"/>
  <c r="W20" i="38"/>
  <c r="AW23" i="38"/>
  <c r="AH37" i="38"/>
  <c r="AI9" i="38"/>
  <c r="AI8" i="38" s="1"/>
  <c r="AG20" i="58" s="1"/>
  <c r="AI15" i="38"/>
  <c r="AI14" i="38" s="1"/>
  <c r="AG21" i="58" s="1"/>
  <c r="AI20" i="38"/>
  <c r="AG24" i="38"/>
  <c r="AG23" i="38" s="1"/>
  <c r="AM10" i="38"/>
  <c r="AM8" i="38" s="1"/>
  <c r="AM13" i="38" s="1"/>
  <c r="AM17" i="38" s="1"/>
  <c r="AE10" i="38"/>
  <c r="AE8" i="38" s="1"/>
  <c r="W33" i="38"/>
  <c r="W31" i="38" s="1"/>
  <c r="O12" i="38"/>
  <c r="AA20" i="38"/>
  <c r="G9" i="38"/>
  <c r="G8" i="38" s="1"/>
  <c r="E14" i="38"/>
  <c r="E17" i="38" s="1"/>
  <c r="F24" i="38"/>
  <c r="F23" i="38" s="1"/>
  <c r="F37" i="38" s="1"/>
  <c r="K20" i="38"/>
  <c r="J13" i="38"/>
  <c r="J17" i="38" s="1"/>
  <c r="Q8" i="38"/>
  <c r="Q13" i="38" s="1"/>
  <c r="Q17" i="38" s="1"/>
  <c r="I14" i="38"/>
  <c r="K25" i="38"/>
  <c r="K24" i="38" s="1"/>
  <c r="K23" i="38" s="1"/>
  <c r="I17" i="38"/>
  <c r="S19" i="38"/>
  <c r="I27" i="38"/>
  <c r="K27" i="38" s="1"/>
  <c r="AY10" i="38"/>
  <c r="AY8" i="38" s="1"/>
  <c r="K11" i="38"/>
  <c r="K12" i="38"/>
  <c r="S12" i="38"/>
  <c r="J21" i="38"/>
  <c r="J18" i="38" s="1"/>
  <c r="E20" i="58"/>
  <c r="G13" i="38"/>
  <c r="G17" i="38" s="1"/>
  <c r="Q20" i="58"/>
  <c r="S13" i="38"/>
  <c r="S17" i="38" s="1"/>
  <c r="AC20" i="58"/>
  <c r="AE13" i="38"/>
  <c r="AE17" i="38" s="1"/>
  <c r="E21" i="58"/>
  <c r="I21" i="58"/>
  <c r="Q21" i="58"/>
  <c r="AK21" i="58"/>
  <c r="AE21" i="38"/>
  <c r="AC18" i="38"/>
  <c r="AC22" i="38" s="1"/>
  <c r="AC37" i="38" s="1"/>
  <c r="AM21" i="38"/>
  <c r="AK18" i="38"/>
  <c r="AK22" i="38" s="1"/>
  <c r="S27" i="38"/>
  <c r="AO20" i="58"/>
  <c r="AQ13" i="38"/>
  <c r="AQ17" i="38" s="1"/>
  <c r="O15" i="38"/>
  <c r="O14" i="38" s="1"/>
  <c r="M21" i="58" s="1"/>
  <c r="K19" i="38"/>
  <c r="AE20" i="38"/>
  <c r="AM20" i="38"/>
  <c r="E21" i="38"/>
  <c r="Q21" i="38"/>
  <c r="AG21" i="38"/>
  <c r="AO21" i="38"/>
  <c r="S25" i="38"/>
  <c r="G28" i="38"/>
  <c r="O30" i="38"/>
  <c r="G33" i="38"/>
  <c r="G31" i="38" s="1"/>
  <c r="AE33" i="38"/>
  <c r="AE31" i="38" s="1"/>
  <c r="AM33" i="38"/>
  <c r="AM31" i="38" s="1"/>
  <c r="G36" i="38"/>
  <c r="G34" i="38" s="1"/>
  <c r="AE36" i="38"/>
  <c r="AE34" i="38" s="1"/>
  <c r="AM36" i="38"/>
  <c r="AM34" i="38" s="1"/>
  <c r="AA15" i="38"/>
  <c r="AA14" i="38" s="1"/>
  <c r="AY15" i="38"/>
  <c r="AY14" i="38" s="1"/>
  <c r="O20" i="38"/>
  <c r="AE28" i="38"/>
  <c r="AI28" i="38"/>
  <c r="AM28" i="38"/>
  <c r="AQ28" i="38"/>
  <c r="O36" i="38"/>
  <c r="O34" i="38" s="1"/>
  <c r="AA36" i="38"/>
  <c r="AA34" i="38" s="1"/>
  <c r="AY36" i="38"/>
  <c r="AY34" i="38" s="1"/>
  <c r="O33" i="38"/>
  <c r="O31" i="38" s="1"/>
  <c r="AA33" i="38"/>
  <c r="AA31" i="38" s="1"/>
  <c r="BB17" i="38"/>
  <c r="BC15" i="38"/>
  <c r="BC14" i="38" s="1"/>
  <c r="BA21" i="58" s="1"/>
  <c r="BA21" i="38"/>
  <c r="BA18" i="38" s="1"/>
  <c r="AU10" i="38"/>
  <c r="AU8" i="38" s="1"/>
  <c r="AS20" i="58" s="1"/>
  <c r="AU15" i="38"/>
  <c r="AU14" i="38" s="1"/>
  <c r="AU30" i="38"/>
  <c r="AU33" i="38"/>
  <c r="AU31" i="38" s="1"/>
  <c r="AS14" i="38"/>
  <c r="AS17" i="38" s="1"/>
  <c r="AS23" i="38"/>
  <c r="AS21" i="58"/>
  <c r="BC30" i="38"/>
  <c r="AU36" i="38"/>
  <c r="AU34" i="38" s="1"/>
  <c r="BC36" i="38"/>
  <c r="BC34" i="38" s="1"/>
  <c r="BA20" i="58"/>
  <c r="AU13" i="38"/>
  <c r="AU17" i="38" s="1"/>
  <c r="AU21" i="38"/>
  <c r="AS18" i="38"/>
  <c r="BA8" i="38"/>
  <c r="BA13" i="38" s="1"/>
  <c r="BA17" i="38" s="1"/>
  <c r="BC19" i="38"/>
  <c r="AU20" i="38"/>
  <c r="AU28" i="38"/>
  <c r="BC28" i="38"/>
  <c r="AY33" i="38"/>
  <c r="AY31" i="38" s="1"/>
  <c r="AW20" i="58"/>
  <c r="AY13" i="38"/>
  <c r="AY17" i="38" s="1"/>
  <c r="AW21" i="58"/>
  <c r="AW18" i="38"/>
  <c r="AW22" i="38" s="1"/>
  <c r="AX27" i="38"/>
  <c r="AY27" i="38" s="1"/>
  <c r="AY19" i="38"/>
  <c r="AY25" i="38"/>
  <c r="Z18" i="38"/>
  <c r="Z22" i="38" s="1"/>
  <c r="Z37" i="38" s="1"/>
  <c r="Y20" i="58"/>
  <c r="AA13" i="38"/>
  <c r="AA17" i="38" s="1"/>
  <c r="Y21" i="58"/>
  <c r="AA21" i="38"/>
  <c r="Y18" i="38"/>
  <c r="AA19" i="38"/>
  <c r="AA28" i="38"/>
  <c r="Y30" i="38"/>
  <c r="AA30" i="38" s="1"/>
  <c r="W21" i="38"/>
  <c r="U18" i="38"/>
  <c r="U20" i="58"/>
  <c r="W13" i="38"/>
  <c r="W17" i="38" s="1"/>
  <c r="U21" i="58"/>
  <c r="W36" i="38"/>
  <c r="W34" i="38" s="1"/>
  <c r="W28" i="38"/>
  <c r="W19" i="38"/>
  <c r="W18" i="38" s="1"/>
  <c r="M18" i="38"/>
  <c r="O21" i="38"/>
  <c r="O10" i="38"/>
  <c r="O8" i="38" s="1"/>
  <c r="M14" i="38"/>
  <c r="M17" i="38" s="1"/>
  <c r="O19" i="38"/>
  <c r="M24" i="38"/>
  <c r="M23" i="38" s="1"/>
  <c r="O28" i="38"/>
  <c r="R37" i="38" l="1"/>
  <c r="AK20" i="58"/>
  <c r="AL37" i="38"/>
  <c r="AK37" i="38"/>
  <c r="AI13" i="38"/>
  <c r="U17" i="38"/>
  <c r="J22" i="38"/>
  <c r="J37" i="38" s="1"/>
  <c r="AX22" i="38"/>
  <c r="AX37" i="38" s="1"/>
  <c r="AW37" i="38"/>
  <c r="AY21" i="38"/>
  <c r="AY18" i="38" s="1"/>
  <c r="AP22" i="38"/>
  <c r="AP37" i="38" s="1"/>
  <c r="U22" i="38"/>
  <c r="U37" i="38" s="1"/>
  <c r="AA18" i="38"/>
  <c r="AA22" i="38" s="1"/>
  <c r="AE18" i="38"/>
  <c r="AE22" i="38" s="1"/>
  <c r="AE37" i="38" s="1"/>
  <c r="AM18" i="38"/>
  <c r="AM22" i="38" s="1"/>
  <c r="Y22" i="38"/>
  <c r="Y37" i="38" s="1"/>
  <c r="AU18" i="38"/>
  <c r="BC13" i="38"/>
  <c r="BC17" i="38" s="1"/>
  <c r="I20" i="58"/>
  <c r="K21" i="38"/>
  <c r="K18" i="38" s="1"/>
  <c r="BC21" i="38"/>
  <c r="BB22" i="38"/>
  <c r="BB37" i="38" s="1"/>
  <c r="K13" i="38"/>
  <c r="K17" i="38" s="1"/>
  <c r="K22" i="38" s="1"/>
  <c r="K37" i="38" s="1"/>
  <c r="AI17" i="38"/>
  <c r="M22" i="38"/>
  <c r="M37" i="38" s="1"/>
  <c r="AQ24" i="38"/>
  <c r="AQ23" i="38" s="1"/>
  <c r="AI24" i="38"/>
  <c r="AI23" i="38" s="1"/>
  <c r="G30" i="38"/>
  <c r="G24" i="38"/>
  <c r="G23" i="38" s="1"/>
  <c r="AO18" i="38"/>
  <c r="AO22" i="38" s="1"/>
  <c r="AO37" i="38" s="1"/>
  <c r="AQ21" i="38"/>
  <c r="AQ18" i="38" s="1"/>
  <c r="Q18" i="38"/>
  <c r="Q22" i="38" s="1"/>
  <c r="Q37" i="38" s="1"/>
  <c r="S21" i="38"/>
  <c r="S18" i="38" s="1"/>
  <c r="AO24" i="58"/>
  <c r="AP20" i="58"/>
  <c r="AC24" i="58"/>
  <c r="AD20" i="58"/>
  <c r="S22" i="38"/>
  <c r="I24" i="58"/>
  <c r="J20" i="58"/>
  <c r="E24" i="58"/>
  <c r="F20" i="58"/>
  <c r="AM24" i="38"/>
  <c r="AM23" i="38" s="1"/>
  <c r="AE24" i="38"/>
  <c r="AE23" i="38" s="1"/>
  <c r="S24" i="38"/>
  <c r="S23" i="38" s="1"/>
  <c r="AG18" i="38"/>
  <c r="AG22" i="38" s="1"/>
  <c r="AG37" i="38" s="1"/>
  <c r="AI21" i="38"/>
  <c r="AI18" i="38" s="1"/>
  <c r="G21" i="38"/>
  <c r="G18" i="38" s="1"/>
  <c r="E18" i="38"/>
  <c r="E22" i="38" s="1"/>
  <c r="E37" i="38" s="1"/>
  <c r="AQ22" i="38"/>
  <c r="AK24" i="58"/>
  <c r="AL20" i="58"/>
  <c r="AP21" i="58"/>
  <c r="AO19" i="58"/>
  <c r="AP19" i="58" s="1"/>
  <c r="AL21" i="58"/>
  <c r="AK19" i="58"/>
  <c r="AL19" i="58" s="1"/>
  <c r="AH21" i="58"/>
  <c r="AG19" i="58"/>
  <c r="AH19" i="58" s="1"/>
  <c r="AD21" i="58"/>
  <c r="AC19" i="58"/>
  <c r="AD19" i="58" s="1"/>
  <c r="R21" i="58"/>
  <c r="Q19" i="58"/>
  <c r="R19" i="58" s="1"/>
  <c r="J21" i="58"/>
  <c r="I19" i="58"/>
  <c r="J19" i="58" s="1"/>
  <c r="F21" i="58"/>
  <c r="E19" i="58"/>
  <c r="F19" i="58" s="1"/>
  <c r="Q24" i="58"/>
  <c r="R20" i="58"/>
  <c r="AG24" i="58"/>
  <c r="AH20" i="58"/>
  <c r="G22" i="38"/>
  <c r="BA22" i="38"/>
  <c r="BA37" i="38" s="1"/>
  <c r="BC18" i="38"/>
  <c r="AS22" i="38"/>
  <c r="AS37" i="38" s="1"/>
  <c r="AU24" i="38"/>
  <c r="AU23" i="38" s="1"/>
  <c r="AU22" i="38"/>
  <c r="BC24" i="38"/>
  <c r="BC23" i="38" s="1"/>
  <c r="AT20" i="58"/>
  <c r="AS24" i="58"/>
  <c r="BA24" i="58"/>
  <c r="BB20" i="58"/>
  <c r="BB21" i="58"/>
  <c r="BA19" i="58"/>
  <c r="BB19" i="58" s="1"/>
  <c r="AT21" i="58"/>
  <c r="AS19" i="58"/>
  <c r="AT19" i="58" s="1"/>
  <c r="AY24" i="38"/>
  <c r="AY23" i="38" s="1"/>
  <c r="AX21" i="58"/>
  <c r="AW19" i="58"/>
  <c r="AX19" i="58" s="1"/>
  <c r="AX20" i="58"/>
  <c r="AW24" i="58"/>
  <c r="Z21" i="58"/>
  <c r="Y19" i="58"/>
  <c r="Z19" i="58" s="1"/>
  <c r="AA24" i="38"/>
  <c r="AA23" i="38" s="1"/>
  <c r="Y24" i="58"/>
  <c r="Z20" i="58"/>
  <c r="W22" i="38"/>
  <c r="W24" i="38"/>
  <c r="W23" i="38" s="1"/>
  <c r="U19" i="58"/>
  <c r="V19" i="58" s="1"/>
  <c r="V21" i="58"/>
  <c r="U24" i="58"/>
  <c r="V20" i="58"/>
  <c r="M20" i="58"/>
  <c r="M19" i="58" s="1"/>
  <c r="N19" i="58" s="1"/>
  <c r="O13" i="38"/>
  <c r="O17" i="38" s="1"/>
  <c r="N21" i="58"/>
  <c r="O24" i="38"/>
  <c r="O23" i="38" s="1"/>
  <c r="O18" i="38"/>
  <c r="AQ37" i="38" l="1"/>
  <c r="AA37" i="38"/>
  <c r="G37" i="38"/>
  <c r="AY22" i="38"/>
  <c r="BC22" i="38"/>
  <c r="AH24" i="58"/>
  <c r="AG22" i="58"/>
  <c r="AH22" i="58" s="1"/>
  <c r="AL24" i="58"/>
  <c r="AK22" i="58"/>
  <c r="AL22" i="58" s="1"/>
  <c r="AI22" i="38"/>
  <c r="AI37" i="38" s="1"/>
  <c r="J24" i="58"/>
  <c r="I22" i="58"/>
  <c r="J22" i="58" s="1"/>
  <c r="AM37" i="38"/>
  <c r="AP24" i="58"/>
  <c r="AO22" i="58"/>
  <c r="AP22" i="58" s="1"/>
  <c r="R24" i="58"/>
  <c r="Q22" i="58"/>
  <c r="R22" i="58" s="1"/>
  <c r="F24" i="58"/>
  <c r="E22" i="58"/>
  <c r="F22" i="58" s="1"/>
  <c r="S37" i="38"/>
  <c r="AD24" i="58"/>
  <c r="AC22" i="58"/>
  <c r="AD22" i="58" s="1"/>
  <c r="AU37" i="38"/>
  <c r="AY37" i="38"/>
  <c r="BA22" i="58"/>
  <c r="BB22" i="58" s="1"/>
  <c r="BB24" i="58"/>
  <c r="BC37" i="38"/>
  <c r="AT24" i="58"/>
  <c r="AS22" i="58"/>
  <c r="AT22" i="58" s="1"/>
  <c r="AX24" i="58"/>
  <c r="AW22" i="58"/>
  <c r="AX22" i="58" s="1"/>
  <c r="Z24" i="58"/>
  <c r="Y22" i="58"/>
  <c r="Z22" i="58" s="1"/>
  <c r="V24" i="58"/>
  <c r="U22" i="58"/>
  <c r="V22" i="58" s="1"/>
  <c r="W37" i="38"/>
  <c r="N20" i="58"/>
  <c r="M24" i="58"/>
  <c r="O22" i="38"/>
  <c r="O37" i="38" s="1"/>
  <c r="N24" i="58" l="1"/>
  <c r="M22" i="58"/>
  <c r="N22" i="58" s="1"/>
</calcChain>
</file>

<file path=xl/comments1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<sst xmlns="http://schemas.openxmlformats.org/spreadsheetml/2006/main" count="628" uniqueCount="239">
  <si>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</si>
  <si>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</si>
  <si>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</si>
  <si>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</si>
  <si>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</si>
  <si>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</si>
  <si>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</si>
  <si>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</si>
  <si>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</si>
  <si>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</si>
  <si>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</si>
  <si>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Участок Канчалан</t>
  </si>
  <si>
    <t>Участок Угольные Копи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</si>
  <si>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</si>
  <si>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</si>
  <si>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</si>
  <si>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</si>
  <si>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</si>
  <si>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</si>
  <si>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</si>
  <si>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</si>
  <si>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</si>
  <si>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</si>
  <si>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</si>
  <si>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Наименование участков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</si>
  <si>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</si>
  <si>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</si>
  <si>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</si>
  <si>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</si>
  <si>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</si>
  <si>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</si>
  <si>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</si>
  <si>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</si>
  <si>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</si>
  <si>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</si>
  <si>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</si>
  <si>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</si>
  <si>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</si>
  <si>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уроветь потерь воды</t>
  </si>
  <si>
    <t>* План мероприятий, направленных на улучшение качества питьевой воды,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</si>
  <si>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</si>
  <si>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7.</t>
  </si>
  <si>
    <t>* План мероприятий по энергосбережению и повышению энергетической эффективности организацией не представлен</t>
  </si>
  <si>
    <t>8.</t>
  </si>
  <si>
    <t>9.</t>
  </si>
  <si>
    <t>10.</t>
  </si>
  <si>
    <t>11.</t>
  </si>
  <si>
    <t>12.</t>
  </si>
  <si>
    <t>13.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</si>
  <si>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</si>
  <si>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</si>
  <si>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</si>
  <si>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</si>
  <si>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2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</si>
  <si>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</si>
  <si>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</si>
  <si>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</si>
  <si>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</si>
  <si>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</si>
  <si>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</si>
  <si>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</si>
  <si>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</si>
  <si>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</si>
  <si>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</si>
  <si>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кВт.ч/куб.м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</si>
  <si>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</si>
  <si>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</si>
  <si>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I</t>
  </si>
  <si>
    <t>II</t>
  </si>
  <si>
    <t>III</t>
  </si>
  <si>
    <t>Значение показателя</t>
  </si>
  <si>
    <t>тыс.куб.м</t>
  </si>
  <si>
    <t>тыс.кВт.ч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</si>
  <si>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</si>
  <si>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</si>
  <si>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</si>
  <si>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</si>
  <si>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</si>
  <si>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</si>
  <si>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</si>
  <si>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 Рультытегина д. 24</t>
  </si>
  <si>
    <t>ГП ЧАО "Чукоткоммунхоз"</t>
  </si>
  <si>
    <t>план</t>
  </si>
  <si>
    <t>факт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</si>
  <si>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</si>
  <si>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</si>
  <si>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>Средства на реализацию мероприятия, тыс.руб.</t>
  </si>
  <si>
    <t>ПЛАН</t>
  </si>
  <si>
    <t>ФАКТ</t>
  </si>
  <si>
    <t>3.2. Мероприятия, направленные на улучшение качества питьевой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</si>
  <si>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</si>
  <si>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Раздел 4. Объем финансовых потребностей для реализации производственной программы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</si>
  <si>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</si>
  <si>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</si>
  <si>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</si>
  <si>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Показатели производственной деятельности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</si>
  <si>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</si>
  <si>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</si>
  <si>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</si>
  <si>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</si>
  <si>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</si>
  <si>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</si>
  <si>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</si>
  <si>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</si>
  <si>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</si>
  <si>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</si>
  <si>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</si>
  <si>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</si>
  <si>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</si>
  <si>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</si>
  <si>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</si>
  <si>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</si>
  <si>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</si>
  <si>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</si>
  <si>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</si>
  <si>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</si>
  <si>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</si>
  <si>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</si>
  <si>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</si>
  <si>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</si>
  <si>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</si>
  <si>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</si>
  <si>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</si>
  <si>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</si>
  <si>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</si>
  <si>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</si>
  <si>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</si>
  <si>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</si>
  <si>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</si>
  <si>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</si>
  <si>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</si>
  <si>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</si>
  <si>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</si>
  <si>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</si>
  <si>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Угольные Копи</t>
  </si>
  <si>
    <t>участок Канчалан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</si>
  <si>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</si>
  <si>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</si>
  <si>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</si>
  <si>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</si>
  <si>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</si>
  <si>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</si>
  <si>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</si>
  <si>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</si>
  <si>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</si>
  <si>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</si>
  <si>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</si>
  <si>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ОТЧЕТ ОБ ИСПОЛНЕНИИ ПРОИЗВОДСТВЕННОЙ ПРОГРАММЫ</t>
  </si>
  <si>
    <t>2019 год</t>
  </si>
  <si>
    <t>2020 год</t>
  </si>
  <si>
    <t>2021 год</t>
  </si>
  <si>
    <t>2022 год</t>
  </si>
  <si>
    <t>2023 год</t>
  </si>
  <si>
    <t>1.1.</t>
  </si>
  <si>
    <t>Ремонт сетей ТВС первого контура от котельной № 1 до УТ-15</t>
  </si>
  <si>
    <t>Ремонт сетей холодного водоснабжения под домом по ул. Портовая, 8а</t>
  </si>
  <si>
    <t>Ремонт сетей холодного водоснабжения под домом по ул. Портовая, 24</t>
  </si>
  <si>
    <t>Ремонт сетей холодного водоснабжения</t>
  </si>
  <si>
    <t>1.2.</t>
  </si>
  <si>
    <t>1.3.</t>
  </si>
  <si>
    <t>1.4.</t>
  </si>
  <si>
    <t>1.5.</t>
  </si>
  <si>
    <t>1.6.</t>
  </si>
  <si>
    <t>1.7.</t>
  </si>
  <si>
    <t>2.1.</t>
  </si>
  <si>
    <t>Ремонт сетей ХВС от УТ1 до насосной станции</t>
  </si>
  <si>
    <t>2.2.</t>
  </si>
  <si>
    <t>Ремонт сетей ТВС от УТ25 до УТ25/2</t>
  </si>
  <si>
    <t>2.3.</t>
  </si>
  <si>
    <t>Ремонт сетей ТВС от УТ3 до УТ6</t>
  </si>
  <si>
    <t>2.4.</t>
  </si>
  <si>
    <t>Ремонт сетей ТВС от УТ2 до УТ2/4</t>
  </si>
  <si>
    <t>2.5.</t>
  </si>
  <si>
    <t>2.6.</t>
  </si>
  <si>
    <t>2.7.</t>
  </si>
  <si>
    <t>2.8.</t>
  </si>
  <si>
    <t>3.1.</t>
  </si>
  <si>
    <t>Ремонт сетей ТВС от ТК 50 до ТК 56</t>
  </si>
  <si>
    <t>3.2.</t>
  </si>
  <si>
    <t xml:space="preserve">Ремонт сетей ТВС от ТК 23 до ТК 30 </t>
  </si>
  <si>
    <t>3.3.</t>
  </si>
  <si>
    <t>Ремонт сетей ТВС и ГВС от д. 29 по ул. Шахтная до д. 7 по ул. Ревкома Чукотки</t>
  </si>
  <si>
    <t>3.4.</t>
  </si>
  <si>
    <t>3.5.</t>
  </si>
  <si>
    <t>3.6.</t>
  </si>
  <si>
    <t>3.7.</t>
  </si>
  <si>
    <t>4.1.</t>
  </si>
  <si>
    <t>Ремонт сетей ТВС от СК16 до УТ 13</t>
  </si>
  <si>
    <t>4.2.</t>
  </si>
  <si>
    <t>Ремонт сетей ТВС от УТ 13а до УТ 9а</t>
  </si>
  <si>
    <t>4.3.</t>
  </si>
  <si>
    <t>4.4.</t>
  </si>
  <si>
    <t>4.5.</t>
  </si>
  <si>
    <t>5.1.</t>
  </si>
  <si>
    <t>Ремонт сетей ТВС от ТК44 до ТК66</t>
  </si>
  <si>
    <t>5.2.</t>
  </si>
  <si>
    <t>Устройство ограждения водозабора</t>
  </si>
  <si>
    <t>5.3.</t>
  </si>
  <si>
    <t>5.4.</t>
  </si>
  <si>
    <t>5.5.</t>
  </si>
  <si>
    <t>5.6.</t>
  </si>
  <si>
    <t xml:space="preserve">Ремонт сетей ХВС </t>
  </si>
  <si>
    <t>6.2.</t>
  </si>
  <si>
    <t>6.3.</t>
  </si>
  <si>
    <t>6.4.</t>
  </si>
  <si>
    <t>6.5.</t>
  </si>
  <si>
    <t>Ремонт сетей ТВС от 1УТ12 до 1УТ18</t>
  </si>
  <si>
    <t>Ремонт сетей ТВС от 2УТ19 до 2УТ 22.2</t>
  </si>
  <si>
    <t>7.3.</t>
  </si>
  <si>
    <t>Ремонт сетей ТВС от 3УТ17 до 3УТ 20</t>
  </si>
  <si>
    <t>7.4.</t>
  </si>
  <si>
    <t>Ремонт сетей ТВС от 2УТ12 до 2УТ16</t>
  </si>
  <si>
    <t>7.5.</t>
  </si>
  <si>
    <t>Ремонт сетей ТВС от 1УТ5 до 1УТ10</t>
  </si>
  <si>
    <t>7.6.</t>
  </si>
  <si>
    <t>7.7.</t>
  </si>
  <si>
    <t>7.8.</t>
  </si>
  <si>
    <t>7.9.</t>
  </si>
  <si>
    <t>Отклонение (- не использовано, + перерасход)</t>
  </si>
  <si>
    <t>Причина отклонения</t>
  </si>
  <si>
    <t>№
 п/п</t>
  </si>
  <si>
    <t>Отклонение</t>
  </si>
  <si>
    <t>Раздел 5. Показатели надежности, качества, энергетической эффективности объектов централизованных систем холодного водоснабжения</t>
  </si>
  <si>
    <t>Причины отклонения</t>
  </si>
  <si>
    <t xml:space="preserve">недофинансирование окружным бюджетом затрат, не учтенных при установлении тарифов </t>
  </si>
  <si>
    <t>Пуско-наладочные работы дизельного генератора в кожухе (капоте) мощностью 60 кВт с двигателем ЯМЗ-236 для водозабора с.Ваеги. (дог.№77/19 от 15.04.2019)</t>
  </si>
  <si>
    <t>в сфере водоснабжения (питьевое водоснабжение) за 2020 год</t>
  </si>
  <si>
    <t>Руководитель организации</t>
  </si>
  <si>
    <t>(должность)</t>
  </si>
  <si>
    <t>(ФИО, подпись)</t>
  </si>
  <si>
    <t>Генеральный директор</t>
  </si>
  <si>
    <t xml:space="preserve">                                                                          И.В.Паплинский</t>
  </si>
  <si>
    <t>замена насосов на меньшую мощность</t>
  </si>
  <si>
    <t>больше воды поднято</t>
  </si>
  <si>
    <t>меньше воды поднято</t>
  </si>
  <si>
    <t>дополнительный расход ЭЭ на водоподготовку</t>
  </si>
  <si>
    <t>больше поднято воды</t>
  </si>
  <si>
    <t>недофинансирование убытков</t>
  </si>
  <si>
    <t>подвоз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</si>
</sst>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_-* #,##0\ &quot;р.&quot;_-;\-* #,##0\ &quot;р.&quot;_-;_-* &quot;-&quot;\ &quot;р.&quot;_-;_-@_-"/>
    <numFmt numFmtId="169" formatCode="#,##0\ &quot;d.&quot;;[Red]\-#,##0\ &quot;d.&quot;"/>
    <numFmt numFmtId="170" formatCode="#,##0.00\ &quot;d.&quot;;[Red]\-#,##0.00\ &quot;d.&quot;"/>
    <numFmt numFmtId="171" formatCode="#,##0.00\ &quot;đ.&quot;;[Red]\-#,##0.00\ &quot;đ.&quot;"/>
    <numFmt numFmtId="172" formatCode="_-* #,##0\ _đ_._-;\-* #,##0\ _đ_._-;_-* &quot;-&quot;\ _đ_._-;_-@_-"/>
    <numFmt numFmtId="173" formatCode="_-* #,##0.00\ _đ_._-;\-* #,##0.00\ _đ_._-;_-* &quot;-&quot;??\ _đ_._-;_-@_-"/>
    <numFmt numFmtId="174" formatCode="#,##0\ &quot;р.&quot;;[Red]\-#,##0\ &quot;р.&quot;"/>
    <numFmt numFmtId="175" formatCode="_-* #,##0\ _р_._-;\-* #,##0\ _р_._-;_-* &quot;-&quot;\ _р_._-;_-@_-"/>
    <numFmt numFmtId="176" formatCode="_-* #,##0.00\ _р_._-;\-* #,##0.00\ _р_._-;_-* &quot;-&quot;??\ _р_._-;_-@_-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9" fontId="17" fillId="0" borderId="0" applyFont="0" applyFill="0" applyBorder="0" applyAlignment="0" applyProtection="0"/>
    <xf numFmtId="0" fontId="6" fillId="0" borderId="0"/>
    <xf numFmtId="16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7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0" borderId="0"/>
    <xf numFmtId="0" fontId="1" fillId="0" borderId="0"/>
    <xf numFmtId="0" fontId="24" fillId="0" borderId="0" applyNumberFormat="0" applyFill="0" applyBorder="0" applyAlignment="0" applyProtection="0"/>
    <xf numFmtId="0" fontId="25" fillId="0" borderId="48" applyBorder="0">
      <alignment horizontal="center" vertical="center" wrapText="1"/>
    </xf>
    <xf numFmtId="0" fontId="1" fillId="0" borderId="0"/>
    <xf numFmtId="0" fontId="17" fillId="0" borderId="0"/>
    <xf numFmtId="0" fontId="12" fillId="0" borderId="0"/>
    <xf numFmtId="0" fontId="1" fillId="0" borderId="0"/>
    <xf numFmtId="0" fontId="17" fillId="0" borderId="0"/>
    <xf numFmtId="0" fontId="1" fillId="0" borderId="0"/>
    <xf numFmtId="0" fontId="6" fillId="0" borderId="0"/>
  </cellStyleXfs>
  <cellXfs count="402">
    <xf numFmtId="0" fontId="0" fillId="0" borderId="0" xfId="0"/>
    <xf numFmtId="2" fontId="4" fillId="0" borderId="2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0" xfId="1" applyFont="1" applyBorder="1" applyAlignment="1">
      <alignment horizontal="left" wrapText="1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15" fillId="0" borderId="0" xfId="4" applyFont="1"/>
    <xf numFmtId="0" fontId="8" fillId="0" borderId="1" xfId="4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8" fillId="0" borderId="0" xfId="4" applyFont="1"/>
    <xf numFmtId="0" fontId="8" fillId="0" borderId="0" xfId="4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9" fillId="0" borderId="0" xfId="4" applyFont="1"/>
    <xf numFmtId="0" fontId="4" fillId="0" borderId="0" xfId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165" fontId="8" fillId="0" borderId="8" xfId="5" applyNumberFormat="1" applyFont="1" applyBorder="1" applyAlignment="1">
      <alignment horizontal="center"/>
    </xf>
    <xf numFmtId="165" fontId="8" fillId="0" borderId="2" xfId="5" applyNumberFormat="1" applyFont="1" applyBorder="1" applyAlignment="1">
      <alignment horizontal="center"/>
    </xf>
    <xf numFmtId="165" fontId="8" fillId="0" borderId="3" xfId="5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6" fillId="0" borderId="0" xfId="1" applyFont="1"/>
    <xf numFmtId="0" fontId="20" fillId="0" borderId="0" xfId="1" applyFont="1" applyAlignment="1">
      <alignment vertical="top"/>
    </xf>
    <xf numFmtId="0" fontId="18" fillId="2" borderId="35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9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49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left" vertical="center" wrapText="1" indent="1"/>
    </xf>
    <xf numFmtId="0" fontId="2" fillId="0" borderId="1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 indent="2"/>
    </xf>
    <xf numFmtId="0" fontId="2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Border="1" applyAlignment="1">
      <alignment horizontal="left" vertical="center" wrapText="1" indent="1"/>
    </xf>
    <xf numFmtId="0" fontId="2" fillId="0" borderId="8" xfId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0" borderId="12" xfId="1" applyFont="1" applyBorder="1" applyAlignment="1">
      <alignment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49" fontId="18" fillId="0" borderId="26" xfId="1" applyNumberFormat="1" applyFont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 indent="1"/>
    </xf>
    <xf numFmtId="49" fontId="18" fillId="0" borderId="2" xfId="1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19" fillId="0" borderId="8" xfId="1" applyFont="1" applyBorder="1" applyAlignment="1">
      <alignment vertical="center" wrapText="1"/>
    </xf>
    <xf numFmtId="0" fontId="20" fillId="0" borderId="8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 indent="1"/>
    </xf>
    <xf numFmtId="0" fontId="18" fillId="0" borderId="2" xfId="1" applyFont="1" applyBorder="1" applyAlignment="1">
      <alignment horizontal="left" vertical="center" wrapText="1" indent="3"/>
    </xf>
    <xf numFmtId="49" fontId="19" fillId="0" borderId="12" xfId="1" applyNumberFormat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 indent="1"/>
    </xf>
    <xf numFmtId="49" fontId="18" fillId="0" borderId="13" xfId="1" applyNumberFormat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left" vertical="center" wrapText="1" indent="2"/>
    </xf>
    <xf numFmtId="0" fontId="2" fillId="0" borderId="13" xfId="1" applyFont="1" applyBorder="1" applyAlignment="1">
      <alignment horizontal="center" vertical="center" wrapText="1"/>
    </xf>
    <xf numFmtId="0" fontId="2" fillId="0" borderId="0" xfId="1" applyFont="1"/>
    <xf numFmtId="0" fontId="4" fillId="0" borderId="13" xfId="1" applyFont="1" applyBorder="1" applyAlignment="1">
      <alignment horizontal="center" vertical="center" wrapText="1"/>
    </xf>
    <xf numFmtId="165" fontId="10" fillId="0" borderId="0" xfId="0" applyNumberFormat="1" applyFont="1"/>
    <xf numFmtId="165" fontId="8" fillId="8" borderId="8" xfId="5" applyNumberFormat="1" applyFont="1" applyFill="1" applyBorder="1" applyAlignment="1">
      <alignment horizontal="center"/>
    </xf>
    <xf numFmtId="165" fontId="8" fillId="8" borderId="3" xfId="5" applyNumberFormat="1" applyFont="1" applyFill="1" applyBorder="1" applyAlignment="1">
      <alignment horizontal="center"/>
    </xf>
    <xf numFmtId="0" fontId="4" fillId="0" borderId="13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8" borderId="26" xfId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" fontId="4" fillId="0" borderId="2" xfId="1" applyNumberFormat="1" applyFont="1" applyFill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0" fillId="0" borderId="1" xfId="0" applyFont="1" applyBorder="1"/>
    <xf numFmtId="167" fontId="18" fillId="8" borderId="3" xfId="1" applyNumberFormat="1" applyFont="1" applyFill="1" applyBorder="1" applyAlignment="1">
      <alignment horizontal="center" vertical="center" wrapText="1"/>
    </xf>
    <xf numFmtId="167" fontId="19" fillId="8" borderId="11" xfId="1" applyNumberFormat="1" applyFont="1" applyFill="1" applyBorder="1" applyAlignment="1">
      <alignment horizontal="center" vertical="center" wrapText="1"/>
    </xf>
    <xf numFmtId="167" fontId="19" fillId="8" borderId="39" xfId="1" applyNumberFormat="1" applyFont="1" applyFill="1" applyBorder="1" applyAlignment="1">
      <alignment horizontal="center" vertical="center" wrapText="1"/>
    </xf>
    <xf numFmtId="167" fontId="19" fillId="8" borderId="23" xfId="1" applyNumberFormat="1" applyFont="1" applyFill="1" applyBorder="1" applyAlignment="1">
      <alignment horizontal="center" vertical="center" wrapText="1"/>
    </xf>
    <xf numFmtId="167" fontId="19" fillId="8" borderId="40" xfId="1" applyNumberFormat="1" applyFont="1" applyFill="1" applyBorder="1" applyAlignment="1">
      <alignment horizontal="center" vertical="center" wrapText="1"/>
    </xf>
    <xf numFmtId="167" fontId="18" fillId="8" borderId="0" xfId="1" applyNumberFormat="1" applyFont="1" applyFill="1" applyBorder="1" applyAlignment="1">
      <alignment horizontal="center" vertical="center" wrapText="1"/>
    </xf>
    <xf numFmtId="167" fontId="18" fillId="8" borderId="2" xfId="1" applyNumberFormat="1" applyFont="1" applyFill="1" applyBorder="1" applyAlignment="1">
      <alignment horizontal="center" vertical="center" wrapText="1"/>
    </xf>
    <xf numFmtId="167" fontId="18" fillId="8" borderId="12" xfId="1" applyNumberFormat="1" applyFont="1" applyFill="1" applyBorder="1" applyAlignment="1">
      <alignment horizontal="center" vertical="center" wrapText="1"/>
    </xf>
    <xf numFmtId="167" fontId="18" fillId="8" borderId="17" xfId="1" applyNumberFormat="1" applyFont="1" applyFill="1" applyBorder="1" applyAlignment="1">
      <alignment horizontal="center" vertical="center" wrapText="1"/>
    </xf>
    <xf numFmtId="167" fontId="19" fillId="8" borderId="2" xfId="1" applyNumberFormat="1" applyFont="1" applyFill="1" applyBorder="1" applyAlignment="1">
      <alignment horizontal="center" vertical="center" wrapText="1"/>
    </xf>
    <xf numFmtId="167" fontId="19" fillId="8" borderId="17" xfId="1" applyNumberFormat="1" applyFont="1" applyFill="1" applyBorder="1" applyAlignment="1">
      <alignment horizontal="center" vertical="center" wrapText="1"/>
    </xf>
    <xf numFmtId="167" fontId="18" fillId="8" borderId="5" xfId="1" applyNumberFormat="1" applyFont="1" applyFill="1" applyBorder="1" applyAlignment="1">
      <alignment horizontal="center" vertical="center" wrapText="1"/>
    </xf>
    <xf numFmtId="167" fontId="18" fillId="8" borderId="6" xfId="1" applyNumberFormat="1" applyFont="1" applyFill="1" applyBorder="1" applyAlignment="1">
      <alignment horizontal="center" vertical="center" wrapText="1"/>
    </xf>
    <xf numFmtId="167" fontId="18" fillId="8" borderId="8" xfId="1" applyNumberFormat="1" applyFont="1" applyFill="1" applyBorder="1" applyAlignment="1">
      <alignment horizontal="center" vertical="center" wrapText="1"/>
    </xf>
    <xf numFmtId="167" fontId="19" fillId="8" borderId="12" xfId="1" applyNumberFormat="1" applyFont="1" applyFill="1" applyBorder="1" applyAlignment="1">
      <alignment horizontal="center" vertical="center" wrapText="1"/>
    </xf>
    <xf numFmtId="167" fontId="19" fillId="8" borderId="41" xfId="1" applyNumberFormat="1" applyFont="1" applyFill="1" applyBorder="1" applyAlignment="1">
      <alignment horizontal="center" vertical="center" wrapText="1"/>
    </xf>
    <xf numFmtId="167" fontId="19" fillId="8" borderId="42" xfId="1" applyNumberFormat="1" applyFont="1" applyFill="1" applyBorder="1" applyAlignment="1">
      <alignment horizontal="center" vertical="center" wrapText="1"/>
    </xf>
    <xf numFmtId="167" fontId="19" fillId="8" borderId="8" xfId="1" applyNumberFormat="1" applyFont="1" applyFill="1" applyBorder="1" applyAlignment="1">
      <alignment horizontal="center" vertical="center" wrapText="1"/>
    </xf>
    <xf numFmtId="167" fontId="19" fillId="8" borderId="14" xfId="1" applyNumberFormat="1" applyFont="1" applyFill="1" applyBorder="1" applyAlignment="1">
      <alignment horizontal="center" vertical="center" wrapText="1"/>
    </xf>
    <xf numFmtId="167" fontId="19" fillId="8" borderId="9" xfId="1" applyNumberFormat="1" applyFont="1" applyFill="1" applyBorder="1" applyAlignment="1">
      <alignment horizontal="center" vertical="center" wrapText="1"/>
    </xf>
    <xf numFmtId="167" fontId="18" fillId="8" borderId="13" xfId="1" applyNumberFormat="1" applyFont="1" applyFill="1" applyBorder="1" applyAlignment="1">
      <alignment horizontal="center" vertical="center" wrapText="1"/>
    </xf>
    <xf numFmtId="167" fontId="18" fillId="8" borderId="31" xfId="1" applyNumberFormat="1" applyFont="1" applyFill="1" applyBorder="1" applyAlignment="1">
      <alignment horizontal="center" vertical="center" wrapText="1"/>
    </xf>
    <xf numFmtId="167" fontId="19" fillId="8" borderId="16" xfId="1" applyNumberFormat="1" applyFont="1" applyFill="1" applyBorder="1" applyAlignment="1">
      <alignment horizontal="center" vertical="center" wrapText="1"/>
    </xf>
    <xf numFmtId="167" fontId="18" fillId="8" borderId="22" xfId="1" applyNumberFormat="1" applyFont="1" applyFill="1" applyBorder="1" applyAlignment="1">
      <alignment horizontal="center" vertical="center" wrapText="1"/>
    </xf>
    <xf numFmtId="167" fontId="18" fillId="8" borderId="18" xfId="1" applyNumberFormat="1" applyFont="1" applyFill="1" applyBorder="1" applyAlignment="1">
      <alignment horizontal="center" vertical="center" wrapText="1"/>
    </xf>
    <xf numFmtId="167" fontId="19" fillId="8" borderId="18" xfId="1" applyNumberFormat="1" applyFont="1" applyFill="1" applyBorder="1" applyAlignment="1">
      <alignment horizontal="center" vertical="center" wrapText="1"/>
    </xf>
    <xf numFmtId="167" fontId="18" fillId="8" borderId="20" xfId="1" applyNumberFormat="1" applyFont="1" applyFill="1" applyBorder="1" applyAlignment="1">
      <alignment horizontal="center" vertical="center" wrapText="1"/>
    </xf>
    <xf numFmtId="167" fontId="19" fillId="8" borderId="5" xfId="1" applyNumberFormat="1" applyFont="1" applyFill="1" applyBorder="1" applyAlignment="1">
      <alignment horizontal="center" vertical="center" wrapText="1"/>
    </xf>
    <xf numFmtId="167" fontId="18" fillId="8" borderId="42" xfId="1" applyNumberFormat="1" applyFont="1" applyFill="1" applyBorder="1" applyAlignment="1">
      <alignment horizontal="center" vertical="center" wrapText="1"/>
    </xf>
    <xf numFmtId="167" fontId="19" fillId="8" borderId="6" xfId="1" applyNumberFormat="1" applyFont="1" applyFill="1" applyBorder="1" applyAlignment="1">
      <alignment horizontal="center" vertical="center" wrapText="1"/>
    </xf>
    <xf numFmtId="167" fontId="19" fillId="8" borderId="0" xfId="1" applyNumberFormat="1" applyFont="1" applyFill="1" applyBorder="1" applyAlignment="1">
      <alignment horizontal="center" vertical="center" wrapText="1"/>
    </xf>
    <xf numFmtId="167" fontId="19" fillId="8" borderId="22" xfId="1" applyNumberFormat="1" applyFont="1" applyFill="1" applyBorder="1" applyAlignment="1">
      <alignment horizontal="center" vertical="center" wrapText="1"/>
    </xf>
    <xf numFmtId="167" fontId="18" fillId="8" borderId="46" xfId="1" applyNumberFormat="1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8" fillId="0" borderId="0" xfId="48" applyFont="1"/>
    <xf numFmtId="0" fontId="4" fillId="0" borderId="28" xfId="1" applyFont="1" applyBorder="1" applyAlignment="1">
      <alignment horizontal="center" vertical="center" wrapText="1"/>
    </xf>
    <xf numFmtId="3" fontId="4" fillId="0" borderId="30" xfId="1" applyNumberFormat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165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4" fillId="0" borderId="26" xfId="1" applyNumberFormat="1" applyFont="1" applyBorder="1" applyAlignment="1">
      <alignment horizontal="center" vertical="center" wrapText="1"/>
    </xf>
    <xf numFmtId="165" fontId="4" fillId="0" borderId="24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6" xfId="1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5" fontId="4" fillId="0" borderId="38" xfId="1" applyNumberFormat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left" vertical="center" wrapText="1" indent="2"/>
    </xf>
    <xf numFmtId="0" fontId="2" fillId="0" borderId="12" xfId="1" applyFont="1" applyFill="1" applyBorder="1" applyAlignment="1">
      <alignment horizontal="center" vertical="center" wrapText="1"/>
    </xf>
    <xf numFmtId="167" fontId="18" fillId="0" borderId="12" xfId="1" applyNumberFormat="1" applyFont="1" applyFill="1" applyBorder="1" applyAlignment="1">
      <alignment horizontal="center" vertical="center" wrapText="1"/>
    </xf>
    <xf numFmtId="167" fontId="18" fillId="0" borderId="18" xfId="1" applyNumberFormat="1" applyFont="1" applyFill="1" applyBorder="1" applyAlignment="1">
      <alignment horizontal="center" vertical="center" wrapText="1"/>
    </xf>
    <xf numFmtId="167" fontId="18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8" fillId="0" borderId="2" xfId="1" applyFont="1" applyFill="1" applyBorder="1" applyAlignment="1">
      <alignment horizontal="left" vertical="center" wrapText="1" indent="2"/>
    </xf>
    <xf numFmtId="0" fontId="2" fillId="0" borderId="2" xfId="1" applyFont="1" applyFill="1" applyBorder="1" applyAlignment="1">
      <alignment horizontal="center" vertical="center" wrapText="1"/>
    </xf>
    <xf numFmtId="167" fontId="18" fillId="0" borderId="17" xfId="1" applyNumberFormat="1" applyFont="1" applyFill="1" applyBorder="1" applyAlignment="1">
      <alignment horizontal="center" vertical="center" wrapText="1"/>
    </xf>
    <xf numFmtId="49" fontId="18" fillId="0" borderId="8" xfId="1" applyNumberFormat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left" vertical="center" wrapText="1" indent="2"/>
    </xf>
    <xf numFmtId="0" fontId="2" fillId="0" borderId="8" xfId="1" applyFont="1" applyFill="1" applyBorder="1" applyAlignment="1">
      <alignment horizontal="center" vertical="center" wrapText="1"/>
    </xf>
    <xf numFmtId="167" fontId="18" fillId="0" borderId="8" xfId="1" applyNumberFormat="1" applyFont="1" applyFill="1" applyBorder="1" applyAlignment="1">
      <alignment horizontal="center" vertical="center" wrapText="1"/>
    </xf>
    <xf numFmtId="167" fontId="18" fillId="0" borderId="43" xfId="1" applyNumberFormat="1" applyFont="1" applyFill="1" applyBorder="1" applyAlignment="1">
      <alignment horizontal="center" vertical="center" wrapText="1"/>
    </xf>
    <xf numFmtId="167" fontId="18" fillId="0" borderId="10" xfId="1" applyNumberFormat="1" applyFont="1" applyFill="1" applyBorder="1" applyAlignment="1">
      <alignment horizontal="center" vertical="center" wrapText="1"/>
    </xf>
    <xf numFmtId="167" fontId="18" fillId="0" borderId="36" xfId="1" applyNumberFormat="1" applyFont="1" applyFill="1" applyBorder="1" applyAlignment="1">
      <alignment horizontal="center" vertical="center" wrapText="1"/>
    </xf>
    <xf numFmtId="167" fontId="18" fillId="0" borderId="37" xfId="1" applyNumberFormat="1" applyFont="1" applyFill="1" applyBorder="1" applyAlignment="1">
      <alignment horizontal="center" vertical="center" wrapText="1"/>
    </xf>
    <xf numFmtId="167" fontId="18" fillId="8" borderId="41" xfId="1" applyNumberFormat="1" applyFont="1" applyFill="1" applyBorder="1" applyAlignment="1">
      <alignment horizontal="center" vertical="center" wrapText="1"/>
    </xf>
    <xf numFmtId="167" fontId="18" fillId="0" borderId="41" xfId="1" applyNumberFormat="1" applyFont="1" applyFill="1" applyBorder="1" applyAlignment="1">
      <alignment horizontal="center" vertical="center" wrapText="1"/>
    </xf>
    <xf numFmtId="167" fontId="18" fillId="0" borderId="42" xfId="1" applyNumberFormat="1" applyFont="1" applyFill="1" applyBorder="1" applyAlignment="1">
      <alignment horizontal="center" vertical="center" wrapText="1"/>
    </xf>
    <xf numFmtId="167" fontId="18" fillId="8" borderId="14" xfId="1" applyNumberFormat="1" applyFont="1" applyFill="1" applyBorder="1" applyAlignment="1">
      <alignment horizontal="center" vertical="center" wrapText="1"/>
    </xf>
    <xf numFmtId="167" fontId="18" fillId="8" borderId="9" xfId="1" applyNumberFormat="1" applyFont="1" applyFill="1" applyBorder="1" applyAlignment="1">
      <alignment horizontal="center" vertical="center" wrapText="1"/>
    </xf>
    <xf numFmtId="167" fontId="18" fillId="0" borderId="14" xfId="1" applyNumberFormat="1" applyFont="1" applyFill="1" applyBorder="1" applyAlignment="1">
      <alignment horizontal="center" vertical="center" wrapText="1"/>
    </xf>
    <xf numFmtId="167" fontId="18" fillId="0" borderId="9" xfId="1" applyNumberFormat="1" applyFont="1" applyFill="1" applyBorder="1" applyAlignment="1">
      <alignment horizontal="center" vertical="center" wrapText="1"/>
    </xf>
    <xf numFmtId="167" fontId="18" fillId="0" borderId="5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8" borderId="44" xfId="1" applyNumberFormat="1" applyFont="1" applyFill="1" applyBorder="1" applyAlignment="1">
      <alignment horizontal="center" vertical="center" wrapText="1"/>
    </xf>
    <xf numFmtId="167" fontId="18" fillId="8" borderId="45" xfId="1" applyNumberFormat="1" applyFont="1" applyFill="1" applyBorder="1" applyAlignment="1">
      <alignment horizontal="center" vertical="center" wrapText="1"/>
    </xf>
    <xf numFmtId="167" fontId="26" fillId="8" borderId="2" xfId="1" applyNumberFormat="1" applyFont="1" applyFill="1" applyBorder="1" applyAlignment="1">
      <alignment horizontal="center" vertical="center" wrapText="1"/>
    </xf>
    <xf numFmtId="167" fontId="26" fillId="8" borderId="5" xfId="1" applyNumberFormat="1" applyFont="1" applyFill="1" applyBorder="1" applyAlignment="1">
      <alignment horizontal="center" vertical="center" wrapText="1"/>
    </xf>
    <xf numFmtId="167" fontId="26" fillId="8" borderId="6" xfId="1" applyNumberFormat="1" applyFont="1" applyFill="1" applyBorder="1" applyAlignment="1">
      <alignment horizontal="center" vertical="center" wrapText="1"/>
    </xf>
    <xf numFmtId="167" fontId="26" fillId="8" borderId="17" xfId="1" applyNumberFormat="1" applyFont="1" applyFill="1" applyBorder="1" applyAlignment="1">
      <alignment horizontal="center" vertical="center" wrapText="1"/>
    </xf>
    <xf numFmtId="167" fontId="19" fillId="0" borderId="5" xfId="1" applyNumberFormat="1" applyFont="1" applyFill="1" applyBorder="1" applyAlignment="1">
      <alignment horizontal="center" vertical="center" wrapText="1"/>
    </xf>
    <xf numFmtId="167" fontId="19" fillId="0" borderId="6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0" fontId="4" fillId="0" borderId="28" xfId="1" applyFont="1" applyBorder="1" applyAlignment="1">
      <alignment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49" fontId="19" fillId="0" borderId="11" xfId="1" applyNumberFormat="1" applyFont="1" applyBorder="1" applyAlignment="1">
      <alignment horizontal="center" vertical="center" wrapText="1"/>
    </xf>
    <xf numFmtId="49" fontId="18" fillId="0" borderId="38" xfId="1" applyNumberFormat="1" applyFont="1" applyBorder="1" applyAlignment="1">
      <alignment horizontal="center" vertical="center" wrapText="1"/>
    </xf>
    <xf numFmtId="49" fontId="19" fillId="0" borderId="8" xfId="1" applyNumberFormat="1" applyFont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167" fontId="26" fillId="8" borderId="18" xfId="1" applyNumberFormat="1" applyFont="1" applyFill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31" xfId="4" applyFont="1" applyBorder="1"/>
    <xf numFmtId="167" fontId="18" fillId="0" borderId="7" xfId="1" applyNumberFormat="1" applyFont="1" applyFill="1" applyBorder="1" applyAlignment="1">
      <alignment horizontal="center" vertical="center" wrapText="1"/>
    </xf>
    <xf numFmtId="167" fontId="18" fillId="8" borderId="49" xfId="1" applyNumberFormat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left" vertical="center" wrapText="1"/>
    </xf>
    <xf numFmtId="0" fontId="4" fillId="7" borderId="2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165" fontId="4" fillId="0" borderId="47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165" fontId="4" fillId="0" borderId="38" xfId="1" applyNumberFormat="1" applyFont="1" applyFill="1" applyBorder="1" applyAlignment="1">
      <alignment horizontal="center" vertical="center" wrapText="1"/>
    </xf>
    <xf numFmtId="165" fontId="4" fillId="0" borderId="47" xfId="1" applyNumberFormat="1" applyFont="1" applyFill="1" applyBorder="1" applyAlignment="1">
      <alignment horizontal="center" vertical="center" wrapText="1"/>
    </xf>
    <xf numFmtId="0" fontId="8" fillId="0" borderId="0" xfId="4" applyFont="1" applyBorder="1"/>
    <xf numFmtId="167" fontId="2" fillId="0" borderId="0" xfId="1" applyNumberFormat="1" applyFont="1"/>
    <xf numFmtId="0" fontId="6" fillId="10" borderId="0" xfId="0" applyFont="1" applyFill="1"/>
    <xf numFmtId="165" fontId="4" fillId="0" borderId="12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2" fillId="0" borderId="31" xfId="1" applyFont="1" applyBorder="1"/>
    <xf numFmtId="0" fontId="8" fillId="8" borderId="11" xfId="2" applyFont="1" applyFill="1" applyBorder="1" applyAlignment="1">
      <alignment horizontal="center" vertical="center" wrapText="1"/>
    </xf>
    <xf numFmtId="0" fontId="8" fillId="8" borderId="26" xfId="2" applyFont="1" applyFill="1" applyBorder="1" applyAlignment="1">
      <alignment horizontal="justify" vertical="top" wrapText="1"/>
    </xf>
    <xf numFmtId="0" fontId="8" fillId="8" borderId="8" xfId="2" applyFont="1" applyFill="1" applyBorder="1" applyAlignment="1">
      <alignment horizontal="center" vertical="center" wrapText="1"/>
    </xf>
    <xf numFmtId="1" fontId="4" fillId="8" borderId="14" xfId="0" applyNumberFormat="1" applyFont="1" applyFill="1" applyBorder="1" applyAlignment="1">
      <alignment horizontal="center" vertical="center"/>
    </xf>
    <xf numFmtId="1" fontId="4" fillId="8" borderId="37" xfId="0" applyNumberFormat="1" applyFont="1" applyFill="1" applyBorder="1" applyAlignment="1">
      <alignment horizontal="center" vertical="center" wrapText="1"/>
    </xf>
    <xf numFmtId="1" fontId="4" fillId="8" borderId="37" xfId="0" applyNumberFormat="1" applyFont="1" applyFill="1" applyBorder="1" applyAlignment="1">
      <alignment horizontal="center" vertical="center"/>
    </xf>
    <xf numFmtId="49" fontId="8" fillId="8" borderId="2" xfId="2" applyNumberFormat="1" applyFont="1" applyFill="1" applyBorder="1" applyAlignment="1">
      <alignment horizontal="center" vertical="center" wrapText="1"/>
    </xf>
    <xf numFmtId="0" fontId="8" fillId="8" borderId="2" xfId="2" applyFont="1" applyFill="1" applyBorder="1" applyAlignment="1">
      <alignment horizontal="justify" vertical="top" wrapText="1"/>
    </xf>
    <xf numFmtId="0" fontId="8" fillId="8" borderId="2" xfId="2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/>
    </xf>
    <xf numFmtId="1" fontId="4" fillId="8" borderId="18" xfId="0" applyNumberFormat="1" applyFont="1" applyFill="1" applyBorder="1" applyAlignment="1">
      <alignment horizontal="center" vertical="center"/>
    </xf>
    <xf numFmtId="0" fontId="8" fillId="8" borderId="7" xfId="2" applyFont="1" applyFill="1" applyBorder="1" applyAlignment="1">
      <alignment horizontal="justify" vertical="top" wrapText="1"/>
    </xf>
    <xf numFmtId="1" fontId="8" fillId="8" borderId="5" xfId="0" applyNumberFormat="1" applyFont="1" applyFill="1" applyBorder="1" applyAlignment="1">
      <alignment horizontal="center" vertical="center" wrapText="1"/>
    </xf>
    <xf numFmtId="1" fontId="8" fillId="8" borderId="18" xfId="0" applyNumberFormat="1" applyFont="1" applyFill="1" applyBorder="1" applyAlignment="1">
      <alignment horizontal="center" vertical="center" wrapText="1"/>
    </xf>
    <xf numFmtId="49" fontId="8" fillId="8" borderId="13" xfId="2" applyNumberFormat="1" applyFont="1" applyFill="1" applyBorder="1" applyAlignment="1">
      <alignment horizontal="center" vertical="center" wrapText="1"/>
    </xf>
    <xf numFmtId="0" fontId="8" fillId="8" borderId="3" xfId="2" applyFont="1" applyFill="1" applyBorder="1" applyAlignment="1">
      <alignment horizontal="justify" vertical="top" wrapText="1"/>
    </xf>
    <xf numFmtId="0" fontId="8" fillId="8" borderId="13" xfId="2" applyFont="1" applyFill="1" applyBorder="1" applyAlignment="1">
      <alignment horizontal="center" vertical="center" wrapText="1"/>
    </xf>
    <xf numFmtId="1" fontId="8" fillId="8" borderId="19" xfId="0" applyNumberFormat="1" applyFont="1" applyFill="1" applyBorder="1" applyAlignment="1">
      <alignment horizontal="center" vertical="center" wrapText="1"/>
    </xf>
    <xf numFmtId="1" fontId="8" fillId="8" borderId="29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horizontal="justify" vertical="top" wrapText="1"/>
    </xf>
    <xf numFmtId="1" fontId="4" fillId="8" borderId="39" xfId="0" applyNumberFormat="1" applyFont="1" applyFill="1" applyBorder="1" applyAlignment="1">
      <alignment horizontal="center" vertical="center"/>
    </xf>
    <xf numFmtId="1" fontId="4" fillId="8" borderId="21" xfId="0" applyNumberFormat="1" applyFont="1" applyFill="1" applyBorder="1" applyAlignment="1">
      <alignment horizontal="center" vertical="center"/>
    </xf>
    <xf numFmtId="0" fontId="8" fillId="8" borderId="24" xfId="2" applyFont="1" applyFill="1" applyBorder="1" applyAlignment="1">
      <alignment horizontal="justify" vertical="top" wrapText="1"/>
    </xf>
    <xf numFmtId="0" fontId="8" fillId="8" borderId="12" xfId="2" applyFont="1" applyFill="1" applyBorder="1" applyAlignment="1">
      <alignment horizontal="center" vertical="center" wrapText="1"/>
    </xf>
    <xf numFmtId="166" fontId="8" fillId="8" borderId="19" xfId="0" applyNumberFormat="1" applyFont="1" applyFill="1" applyBorder="1" applyAlignment="1">
      <alignment horizontal="center" vertical="center" wrapText="1"/>
    </xf>
    <xf numFmtId="166" fontId="8" fillId="8" borderId="29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/>
    </xf>
    <xf numFmtId="0" fontId="8" fillId="8" borderId="25" xfId="2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horizontal="justify" vertical="top" wrapText="1"/>
    </xf>
    <xf numFmtId="165" fontId="4" fillId="8" borderId="39" xfId="0" applyNumberFormat="1" applyFont="1" applyFill="1" applyBorder="1" applyAlignment="1">
      <alignment horizontal="center" vertical="center"/>
    </xf>
    <xf numFmtId="165" fontId="4" fillId="8" borderId="21" xfId="0" applyNumberFormat="1" applyFont="1" applyFill="1" applyBorder="1" applyAlignment="1">
      <alignment horizontal="center" vertical="center"/>
    </xf>
    <xf numFmtId="49" fontId="8" fillId="8" borderId="7" xfId="2" applyNumberFormat="1" applyFont="1" applyFill="1" applyBorder="1" applyAlignment="1">
      <alignment horizontal="center" vertical="center" wrapText="1"/>
    </xf>
    <xf numFmtId="0" fontId="8" fillId="8" borderId="8" xfId="2" applyFont="1" applyFill="1" applyBorder="1" applyAlignment="1">
      <alignment horizontal="justify" vertical="top" wrapText="1"/>
    </xf>
    <xf numFmtId="165" fontId="8" fillId="8" borderId="5" xfId="0" applyNumberFormat="1" applyFont="1" applyFill="1" applyBorder="1" applyAlignment="1">
      <alignment horizontal="center" vertical="center" wrapText="1"/>
    </xf>
    <xf numFmtId="165" fontId="8" fillId="8" borderId="18" xfId="0" applyNumberFormat="1" applyFont="1" applyFill="1" applyBorder="1" applyAlignment="1">
      <alignment horizontal="center" vertical="center" wrapText="1"/>
    </xf>
    <xf numFmtId="0" fontId="8" fillId="8" borderId="28" xfId="2" applyFont="1" applyFill="1" applyBorder="1" applyAlignment="1">
      <alignment horizontal="center" vertical="center" wrapText="1"/>
    </xf>
    <xf numFmtId="0" fontId="8" fillId="8" borderId="12" xfId="2" applyFont="1" applyFill="1" applyBorder="1" applyAlignment="1">
      <alignment horizontal="justify" vertical="top" wrapText="1"/>
    </xf>
    <xf numFmtId="166" fontId="4" fillId="8" borderId="5" xfId="0" applyNumberFormat="1" applyFont="1" applyFill="1" applyBorder="1" applyAlignment="1">
      <alignment horizontal="center" vertical="center"/>
    </xf>
    <xf numFmtId="166" fontId="4" fillId="8" borderId="18" xfId="0" applyNumberFormat="1" applyFont="1" applyFill="1" applyBorder="1" applyAlignment="1">
      <alignment horizontal="center" vertical="center"/>
    </xf>
    <xf numFmtId="49" fontId="8" fillId="8" borderId="24" xfId="2" applyNumberFormat="1" applyFont="1" applyFill="1" applyBorder="1" applyAlignment="1">
      <alignment horizontal="center" vertical="center" wrapText="1"/>
    </xf>
    <xf numFmtId="0" fontId="8" fillId="8" borderId="13" xfId="2" applyFont="1" applyFill="1" applyBorder="1" applyAlignment="1">
      <alignment horizontal="justify" vertical="top" wrapText="1"/>
    </xf>
    <xf numFmtId="0" fontId="8" fillId="8" borderId="3" xfId="2" applyFont="1" applyFill="1" applyBorder="1" applyAlignment="1">
      <alignment horizontal="center" vertical="center" wrapText="1"/>
    </xf>
    <xf numFmtId="165" fontId="8" fillId="8" borderId="19" xfId="0" applyNumberFormat="1" applyFont="1" applyFill="1" applyBorder="1" applyAlignment="1">
      <alignment horizontal="center" vertical="center" wrapText="1"/>
    </xf>
    <xf numFmtId="165" fontId="8" fillId="8" borderId="29" xfId="0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16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0" borderId="31" xfId="1" applyFont="1" applyBorder="1" applyAlignment="1">
      <alignment horizontal="left" vertical="center" wrapText="1"/>
    </xf>
    <xf numFmtId="0" fontId="19" fillId="9" borderId="30" xfId="1" applyFont="1" applyFill="1" applyBorder="1" applyAlignment="1">
      <alignment horizontal="center" vertical="center" wrapText="1"/>
    </xf>
    <xf numFmtId="0" fontId="19" fillId="9" borderId="34" xfId="1" applyFont="1" applyFill="1" applyBorder="1" applyAlignment="1">
      <alignment horizontal="center" vertical="center" wrapText="1"/>
    </xf>
    <xf numFmtId="0" fontId="19" fillId="9" borderId="35" xfId="1" applyFont="1" applyFill="1" applyBorder="1" applyAlignment="1">
      <alignment horizontal="center" vertical="center" wrapText="1"/>
    </xf>
    <xf numFmtId="0" fontId="18" fillId="7" borderId="24" xfId="1" applyFont="1" applyFill="1" applyBorder="1" applyAlignment="1">
      <alignment horizontal="center" vertical="center" wrapText="1"/>
    </xf>
    <xf numFmtId="0" fontId="18" fillId="7" borderId="31" xfId="1" applyFont="1" applyFill="1" applyBorder="1" applyAlignment="1">
      <alignment horizontal="center" vertical="center" wrapText="1"/>
    </xf>
    <xf numFmtId="0" fontId="18" fillId="7" borderId="20" xfId="1" applyFont="1" applyFill="1" applyBorder="1" applyAlignment="1">
      <alignment horizontal="center" vertical="center" wrapText="1"/>
    </xf>
    <xf numFmtId="0" fontId="18" fillId="7" borderId="30" xfId="1" applyFont="1" applyFill="1" applyBorder="1" applyAlignment="1">
      <alignment horizontal="center" vertical="center" wrapText="1"/>
    </xf>
    <xf numFmtId="0" fontId="18" fillId="7" borderId="34" xfId="1" applyFont="1" applyFill="1" applyBorder="1" applyAlignment="1">
      <alignment horizontal="center" vertical="center" wrapText="1"/>
    </xf>
    <xf numFmtId="0" fontId="18" fillId="7" borderId="35" xfId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18" fillId="2" borderId="35" xfId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horizontal="center" vertical="center" wrapText="1"/>
    </xf>
    <xf numFmtId="0" fontId="18" fillId="3" borderId="34" xfId="1" applyFont="1" applyFill="1" applyBorder="1" applyAlignment="1">
      <alignment horizontal="center" vertical="center" wrapText="1"/>
    </xf>
    <xf numFmtId="0" fontId="18" fillId="3" borderId="35" xfId="1" applyFont="1" applyFill="1" applyBorder="1" applyAlignment="1">
      <alignment horizontal="center" vertical="center" wrapText="1"/>
    </xf>
    <xf numFmtId="0" fontId="18" fillId="4" borderId="30" xfId="1" applyFont="1" applyFill="1" applyBorder="1" applyAlignment="1">
      <alignment horizontal="center" vertical="center" wrapText="1"/>
    </xf>
    <xf numFmtId="0" fontId="18" fillId="4" borderId="34" xfId="1" applyFont="1" applyFill="1" applyBorder="1" applyAlignment="1">
      <alignment horizontal="center" vertical="center" wrapText="1"/>
    </xf>
    <xf numFmtId="0" fontId="18" fillId="4" borderId="35" xfId="1" applyFont="1" applyFill="1" applyBorder="1" applyAlignment="1">
      <alignment horizontal="center" vertical="center" wrapText="1"/>
    </xf>
    <xf numFmtId="0" fontId="18" fillId="5" borderId="30" xfId="1" applyFont="1" applyFill="1" applyBorder="1" applyAlignment="1">
      <alignment horizontal="center" vertical="center" wrapText="1"/>
    </xf>
    <xf numFmtId="0" fontId="18" fillId="5" borderId="34" xfId="1" applyFont="1" applyFill="1" applyBorder="1" applyAlignment="1">
      <alignment horizontal="center" vertical="center" wrapText="1"/>
    </xf>
    <xf numFmtId="0" fontId="18" fillId="5" borderId="35" xfId="1" applyFont="1" applyFill="1" applyBorder="1" applyAlignment="1">
      <alignment horizontal="center" vertical="center" wrapText="1"/>
    </xf>
    <xf numFmtId="0" fontId="18" fillId="6" borderId="30" xfId="1" applyFont="1" applyFill="1" applyBorder="1" applyAlignment="1">
      <alignment horizontal="center" vertical="center" wrapText="1"/>
    </xf>
    <xf numFmtId="0" fontId="18" fillId="6" borderId="34" xfId="1" applyFont="1" applyFill="1" applyBorder="1" applyAlignment="1">
      <alignment horizontal="center" vertical="center" wrapText="1"/>
    </xf>
    <xf numFmtId="0" fontId="18" fillId="6" borderId="35" xfId="1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22" xfId="1" applyFont="1" applyFill="1" applyBorder="1" applyAlignment="1">
      <alignment horizontal="center" vertical="center" wrapText="1"/>
    </xf>
    <xf numFmtId="0" fontId="18" fillId="3" borderId="26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8" fillId="5" borderId="26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8" fillId="5" borderId="22" xfId="1" applyFont="1" applyFill="1" applyBorder="1" applyAlignment="1">
      <alignment horizontal="center" vertical="center" wrapText="1"/>
    </xf>
    <xf numFmtId="0" fontId="18" fillId="6" borderId="26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18" fillId="6" borderId="22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2" fontId="4" fillId="0" borderId="47" xfId="1" applyNumberFormat="1" applyFont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 wrapText="1"/>
    </xf>
    <xf numFmtId="2" fontId="4" fillId="0" borderId="8" xfId="1" applyNumberFormat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8" borderId="30" xfId="0" applyFont="1" applyFill="1" applyBorder="1" applyAlignment="1">
      <alignment horizontal="left" vertical="center" wrapText="1"/>
    </xf>
    <xf numFmtId="0" fontId="9" fillId="8" borderId="34" xfId="0" applyFont="1" applyFill="1" applyBorder="1" applyAlignment="1">
      <alignment horizontal="left" vertical="center" wrapText="1"/>
    </xf>
    <xf numFmtId="0" fontId="9" fillId="8" borderId="35" xfId="0" applyFont="1" applyFill="1" applyBorder="1" applyAlignment="1">
      <alignment horizontal="left" vertical="center" wrapText="1"/>
    </xf>
  </cellXfs>
  <cellStyles count="49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Гиперссылка 2" xfId="40"/>
    <cellStyle name="Денежный [0Э_11DXATP" xfId="24"/>
    <cellStyle name="ЗаголовокСтолбца" xfId="41"/>
    <cellStyle name="Обычный" xfId="0" builtinId="0"/>
    <cellStyle name="Обычный 2" xfId="5"/>
    <cellStyle name="Обычный 2 2" xfId="39"/>
    <cellStyle name="Обычный 2 3" xfId="42"/>
    <cellStyle name="Обычный 2_ООО Тепловая компания (печора)" xfId="1"/>
    <cellStyle name="Обычный 3" xfId="25"/>
    <cellStyle name="Обычный 3 2" xfId="43"/>
    <cellStyle name="Обычный 32" xfId="44"/>
    <cellStyle name="Обычный 4" xfId="26"/>
    <cellStyle name="Обычный 4 2" xfId="45"/>
    <cellStyle name="Обычный 5" xfId="2"/>
    <cellStyle name="Обычный 5 2" xfId="27"/>
    <cellStyle name="Обычный 5 3" xfId="28"/>
    <cellStyle name="Обычный 6" xfId="29"/>
    <cellStyle name="Обычный 7" xfId="30"/>
    <cellStyle name="Обычный 8" xfId="38"/>
    <cellStyle name="Обычный 8 2" xfId="46"/>
    <cellStyle name="Обычный 9" xfId="47"/>
    <cellStyle name="Обычный_PP_PitWater" xfId="4"/>
    <cellStyle name="Обычный_PP_Stok" xfId="48"/>
    <cellStyle name="Процентный 2" xfId="6"/>
    <cellStyle name="Процентный 3" xfId="31"/>
    <cellStyle name="Процентный 4" xfId="32"/>
    <cellStyle name="Процентный 5" xfId="33"/>
    <cellStyle name="Процентный 6" xfId="34"/>
    <cellStyle name="Стиль 1" xfId="3"/>
    <cellStyle name="Тысячи [0]_1 инд уд10" xfId="35"/>
    <cellStyle name="Тысячи_1 инд уд10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19/&#1058;&#1072;&#1088;&#1080;&#1092;&#1099;%202019/&#1040;&#1085;&#1072;&#1076;&#1099;&#1088;&#1089;&#1082;&#1080;&#1081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0;&#1085;&#1072;&#1076;&#1099;&#1088;&#1089;&#1082;&#1080;&#1081;/&#1060;&#1072;&#1082;&#1090;_&#1050;&#1072;&#1085;&#1095;&#1072;&#1083;&#1072;&#1085;%2020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57;&#1085;&#1077;&#1078;&#1085;&#1086;&#1077;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57;&#1080;&#1088;&#1077;&#1085;&#1080;&#1082;&#1080;%202020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0;&#1085;&#1072;&#1076;&#1099;&#1088;&#1089;&#1082;&#1080;&#1081;/&#1060;&#1072;&#1082;&#1090;_&#1059;&#1075;&#1086;&#1083;&#1100;&#1085;&#1099;&#1077;%20&#1050;&#1086;&#1087;&#1080;%202020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1;&#1077;&#1088;&#1080;&#1085;&#1075;&#1086;&#1074;&#1089;&#1082;&#1080;&#1081;/&#1060;&#1072;&#1082;&#1090;_&#1040;&#1083;&#1100;&#1082;&#1072;&#1090;&#1074;&#1072;&#1072;&#1084;%202020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1;&#1077;&#1088;&#1080;&#1085;&#1075;&#1086;&#1074;&#1089;&#1082;&#1080;&#1081;/&#1060;&#1072;&#1082;&#1090;_&#1041;&#1077;&#1088;&#1080;&#1085;&#1075;&#1086;&#1074;&#1089;&#1082;&#1080;&#1081;%202020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1;&#1077;&#1088;&#1080;&#1085;&#1075;&#1086;&#1074;&#1089;&#1082;&#1080;&#1081;/&#1060;&#1072;&#1082;&#1090;_&#1052;&#1077;&#1081;&#1085;&#1099;&#1087;&#1080;&#1083;&#1100;&#1075;&#1080;&#1085;&#1086;%202020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1;&#1077;&#1088;&#1080;&#1085;&#1075;&#1086;&#1074;&#1089;&#1082;&#1080;&#1081;/&#1060;&#1072;&#1082;&#1090;_&#1061;&#1072;&#1090;&#1099;&#1088;&#1082;&#1072;%202020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42;&#1072;&#1077;&#1075;&#1080;%202020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52;&#1072;&#1088;&#1082;&#1086;&#1074;&#1086;%202020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2;&#1072;&#1088;&#1082;&#1086;&#1074;&#1089;&#1082;&#1080;&#1081;/&#1060;&#1072;&#1082;&#1090;_&#1059;&#1089;&#1090;&#1100;-&#1041;&#1077;&#1083;&#1072;&#1103;%202020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53;&#1086;&#1074;&#1086;&#1077;%20&#1063;&#1072;&#1087;&#1083;&#1080;&#1085;&#1086;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55;&#1088;&#1086;&#1074;&#1080;&#1076;&#1077;&#1085;&#1089;&#1082;&#1080;&#1081;/&#1060;&#1072;&#1082;&#1090;_&#1055;&#1088;&#1086;&#1074;&#1080;&#1076;&#1077;&#1085;&#1080;&#1103;%202020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43;&#1055;%20&#1063;&#1050;&#1061;/&#1063;&#1050;&#1061;%20&#1042;&#1054;&#1044;&#1054;&#1055;&#1056;&#1054;&#1042;&#1054;&#1044;%202020%20&#1082;&#1086;&#1088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5;&#1055;%20&#1042;&#1057;%20&#1042;&#1054;%202019-2023/&#1055;&#1055;%20&#1092;&#1072;&#1082;&#1090;%202020/&#1086;&#1090;%20&#1056;&#1054;/&#1063;&#1050;&#1061;/&#1063;&#1050;&#1061;_&#1092;&#1072;&#1082;&#1090;_2020/&#1061;&#1042;&#1057;%20&#1055;&#1055;%20&#1063;&#1050;&#1061;%202020%20&#1092;&#1072;&#1082;&#1090;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20/&#1058;&#1072;&#1088;&#1080;&#1092;&#1099;%202020/&#1040;&#1085;&#1072;&#1076;&#1099;&#1088;&#1089;&#1082;&#1080;&#1081;/&#1055;&#1083;&#1072;&#1085;%20&#1079;&#1072;&#1090;&#1088;&#1072;&#1090;_&#1040;&#1085;&#1072;&#1076;&#1060;&#1080;&#1083;_2020_v0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20/&#1058;&#1072;&#1088;&#1080;&#1092;&#1099;%202020/&#1041;&#1077;&#1088;&#1080;&#1085;&#1075;&#1086;&#1074;&#1089;&#1082;&#1080;&#1081;/&#1055;&#1083;&#1072;&#1085;%20&#1079;&#1072;&#1090;&#1088;&#1072;&#1090;_&#1041;&#1077;&#1088;&#1060;&#1080;&#1083;_2020_v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20/&#1058;&#1072;&#1088;&#1080;&#1092;&#1099;%202020/&#1052;&#1072;&#1088;&#1082;&#1086;&#1074;&#1089;&#1082;&#1080;&#1081;/&#1055;&#1083;&#1072;&#1085;%20&#1079;&#1072;&#1090;&#1088;&#1072;&#1090;_&#1052;&#1072;&#1088;&#1082;&#1060;&#1080;&#1083;_2020_v0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20/&#1058;&#1072;&#1088;&#1080;&#1092;&#1099;%202020/&#1055;&#1088;&#1086;&#1074;&#1080;&#1076;&#1077;&#1085;&#1089;&#1082;&#1080;&#1081;/&#1055;&#1083;&#1072;&#1085;%20&#1079;&#1072;&#1090;&#1088;&#1072;&#1090;_&#1055;&#1088;&#1086;&#1074;&#1060;&#1080;&#1083;_2020_v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/>
      <sheetData sheetId="2">
        <row r="19">
          <cell r="G19">
            <v>54.257999999999996</v>
          </cell>
        </row>
      </sheetData>
      <sheetData sheetId="3"/>
      <sheetData sheetId="4">
        <row r="7">
          <cell r="H7">
            <v>13223</v>
          </cell>
        </row>
        <row r="11">
          <cell r="H11">
            <v>596.88756999999987</v>
          </cell>
        </row>
        <row r="14">
          <cell r="H14">
            <v>670.58399999999995</v>
          </cell>
        </row>
        <row r="15">
          <cell r="H15">
            <v>501.4</v>
          </cell>
        </row>
        <row r="23">
          <cell r="H23">
            <v>13.600000000000001</v>
          </cell>
        </row>
        <row r="76">
          <cell r="H76">
            <v>10675.65943</v>
          </cell>
        </row>
        <row r="78">
          <cell r="H78">
            <v>11</v>
          </cell>
        </row>
        <row r="79">
          <cell r="H79">
            <v>138.83500000000001</v>
          </cell>
        </row>
        <row r="80">
          <cell r="H80">
            <v>549.65200000000004</v>
          </cell>
        </row>
        <row r="81">
          <cell r="H81">
            <v>94.4</v>
          </cell>
        </row>
        <row r="82">
          <cell r="H82">
            <v>94</v>
          </cell>
        </row>
        <row r="88">
          <cell r="H88">
            <v>391.98199999999997</v>
          </cell>
        </row>
      </sheetData>
      <sheetData sheetId="5">
        <row r="7">
          <cell r="H7">
            <v>17669.105</v>
          </cell>
        </row>
        <row r="11">
          <cell r="H11">
            <v>3140.4980000000005</v>
          </cell>
        </row>
        <row r="14">
          <cell r="H14">
            <v>953.66300000000001</v>
          </cell>
        </row>
        <row r="15">
          <cell r="H15">
            <v>445.18200000000002</v>
          </cell>
        </row>
        <row r="23">
          <cell r="H23">
            <v>26.018000000000001</v>
          </cell>
        </row>
        <row r="76">
          <cell r="H76">
            <v>12145.824000000001</v>
          </cell>
        </row>
        <row r="78">
          <cell r="H78">
            <v>10.5</v>
          </cell>
        </row>
        <row r="79">
          <cell r="H79">
            <v>416.28099999999995</v>
          </cell>
        </row>
        <row r="80">
          <cell r="H80">
            <v>405.678</v>
          </cell>
        </row>
        <row r="81">
          <cell r="H81">
            <v>107.535</v>
          </cell>
        </row>
        <row r="82">
          <cell r="H82">
            <v>55.800000000000004</v>
          </cell>
        </row>
        <row r="88">
          <cell r="H88">
            <v>433.32599999999996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10.92</v>
          </cell>
        </row>
      </sheetData>
      <sheetData sheetId="2"/>
      <sheetData sheetId="3"/>
      <sheetData sheetId="4">
        <row r="7">
          <cell r="H7">
            <v>2656</v>
          </cell>
        </row>
        <row r="11">
          <cell r="H11">
            <v>98.672419999999988</v>
          </cell>
        </row>
        <row r="14">
          <cell r="H14">
            <v>421.19399999999996</v>
          </cell>
        </row>
        <row r="15">
          <cell r="H15">
            <v>348</v>
          </cell>
        </row>
        <row r="76">
          <cell r="H76">
            <v>1893.4355799999998</v>
          </cell>
        </row>
        <row r="79">
          <cell r="H79">
            <v>26.009</v>
          </cell>
        </row>
        <row r="80">
          <cell r="H80">
            <v>95.97399999999999</v>
          </cell>
        </row>
        <row r="82">
          <cell r="H82">
            <v>9.4969999999999999</v>
          </cell>
        </row>
        <row r="88">
          <cell r="H88">
            <v>111.21800000000002</v>
          </cell>
        </row>
      </sheetData>
      <sheetData sheetId="5">
        <row r="7">
          <cell r="H7">
            <v>2640</v>
          </cell>
        </row>
        <row r="11">
          <cell r="H11">
            <v>136.56331</v>
          </cell>
        </row>
        <row r="14">
          <cell r="H14">
            <v>397.67099999999999</v>
          </cell>
        </row>
        <row r="15">
          <cell r="H15">
            <v>305</v>
          </cell>
        </row>
        <row r="76">
          <cell r="H76">
            <v>1924.1246900000001</v>
          </cell>
        </row>
        <row r="79">
          <cell r="H79">
            <v>18.896000000000001</v>
          </cell>
        </row>
        <row r="80">
          <cell r="H80">
            <v>53.323000000000008</v>
          </cell>
        </row>
        <row r="82">
          <cell r="H82">
            <v>10.757999999999999</v>
          </cell>
        </row>
        <row r="88">
          <cell r="H88">
            <v>98.664000000000001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63.572000000000003</v>
          </cell>
        </row>
      </sheetData>
      <sheetData sheetId="2"/>
      <sheetData sheetId="3"/>
      <sheetData sheetId="4">
        <row r="7">
          <cell r="H7">
            <v>7093</v>
          </cell>
        </row>
        <row r="11">
          <cell r="H11">
            <v>1203.706514</v>
          </cell>
        </row>
        <row r="14">
          <cell r="H14">
            <v>3248.7924860000003</v>
          </cell>
        </row>
        <row r="15">
          <cell r="H15">
            <v>276.411337</v>
          </cell>
        </row>
        <row r="23">
          <cell r="H23">
            <v>2021.5971490000002</v>
          </cell>
        </row>
        <row r="76">
          <cell r="H76">
            <v>2620.94</v>
          </cell>
        </row>
        <row r="78">
          <cell r="H78">
            <v>0.24200000000000002</v>
          </cell>
        </row>
        <row r="79">
          <cell r="H79">
            <v>0.49099999999999994</v>
          </cell>
        </row>
        <row r="80">
          <cell r="H80">
            <v>0.49399999999999994</v>
          </cell>
        </row>
        <row r="88">
          <cell r="H88">
            <v>18.334</v>
          </cell>
        </row>
      </sheetData>
      <sheetData sheetId="5">
        <row r="7">
          <cell r="H7">
            <v>7604</v>
          </cell>
        </row>
        <row r="11">
          <cell r="H11">
            <v>1486.8502000000001</v>
          </cell>
        </row>
        <row r="14">
          <cell r="H14">
            <v>3746.9660000000003</v>
          </cell>
        </row>
        <row r="15">
          <cell r="H15">
            <v>357.67258199999998</v>
          </cell>
        </row>
        <row r="23">
          <cell r="H23">
            <v>2590.7884180000001</v>
          </cell>
        </row>
        <row r="76">
          <cell r="H76">
            <v>2349.2208000000001</v>
          </cell>
        </row>
        <row r="78">
          <cell r="H78">
            <v>0.19500000000000001</v>
          </cell>
        </row>
        <row r="79">
          <cell r="H79">
            <v>0.39100000000000001</v>
          </cell>
        </row>
        <row r="80">
          <cell r="H80">
            <v>0.39100000000000001</v>
          </cell>
        </row>
        <row r="88">
          <cell r="H88">
            <v>19.986000000000001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/>
      <sheetData sheetId="2">
        <row r="7">
          <cell r="J7">
            <v>65563.280452999999</v>
          </cell>
        </row>
        <row r="19">
          <cell r="G19">
            <v>2109.817</v>
          </cell>
        </row>
      </sheetData>
      <sheetData sheetId="3"/>
      <sheetData sheetId="4">
        <row r="7">
          <cell r="H7">
            <v>56217</v>
          </cell>
        </row>
        <row r="8">
          <cell r="H8">
            <v>94</v>
          </cell>
        </row>
        <row r="10">
          <cell r="H10">
            <v>85562</v>
          </cell>
        </row>
        <row r="11">
          <cell r="H11">
            <v>17430.305452000001</v>
          </cell>
        </row>
        <row r="14">
          <cell r="H14">
            <v>51719.502999999997</v>
          </cell>
        </row>
        <row r="15">
          <cell r="H15">
            <v>19960.215547</v>
          </cell>
        </row>
        <row r="23">
          <cell r="H23">
            <v>29603.687452999999</v>
          </cell>
        </row>
        <row r="76">
          <cell r="H76">
            <v>52327.324965</v>
          </cell>
        </row>
        <row r="78">
          <cell r="H78">
            <v>6885.7705829999995</v>
          </cell>
        </row>
        <row r="79">
          <cell r="H79">
            <v>1859.481</v>
          </cell>
        </row>
        <row r="80">
          <cell r="H80">
            <v>2216.4369999999999</v>
          </cell>
        </row>
        <row r="82">
          <cell r="H82">
            <v>76.840999999999994</v>
          </cell>
        </row>
        <row r="83">
          <cell r="H83">
            <v>9.6140000000000008</v>
          </cell>
        </row>
        <row r="84">
          <cell r="H84">
            <v>958.87</v>
          </cell>
        </row>
        <row r="85">
          <cell r="H85">
            <v>63</v>
          </cell>
        </row>
        <row r="86">
          <cell r="H86">
            <v>2444</v>
          </cell>
        </row>
        <row r="88">
          <cell r="H88">
            <v>5693.8529999999992</v>
          </cell>
        </row>
      </sheetData>
      <sheetData sheetId="5">
        <row r="7">
          <cell r="H7">
            <v>67172</v>
          </cell>
        </row>
        <row r="8">
          <cell r="H8">
            <v>125.345</v>
          </cell>
        </row>
        <row r="10">
          <cell r="H10">
            <v>96753.956999999995</v>
          </cell>
        </row>
        <row r="11">
          <cell r="H11">
            <v>15998.923349999999</v>
          </cell>
        </row>
        <row r="14">
          <cell r="H14">
            <v>71383.065000000002</v>
          </cell>
        </row>
        <row r="15">
          <cell r="H15">
            <v>33701.646999999997</v>
          </cell>
        </row>
        <row r="23">
          <cell r="H23">
            <v>35959.593000000001</v>
          </cell>
        </row>
        <row r="76">
          <cell r="H76">
            <v>57832.144335000005</v>
          </cell>
        </row>
        <row r="78">
          <cell r="H78">
            <v>5898.2253149999997</v>
          </cell>
        </row>
        <row r="79">
          <cell r="H79">
            <v>1669.71</v>
          </cell>
        </row>
        <row r="80">
          <cell r="H80">
            <v>1594.366</v>
          </cell>
        </row>
        <row r="82">
          <cell r="H82">
            <v>47.054000000000002</v>
          </cell>
        </row>
        <row r="83">
          <cell r="H83">
            <v>7.2440000000000007</v>
          </cell>
        </row>
        <row r="84">
          <cell r="H84">
            <v>1074.7289999999998</v>
          </cell>
        </row>
        <row r="85">
          <cell r="H85">
            <v>77</v>
          </cell>
        </row>
        <row r="86">
          <cell r="H86">
            <v>2052</v>
          </cell>
        </row>
        <row r="88">
          <cell r="H88">
            <v>6166.1509999999998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  <sheetName val="объемы подогрев"/>
    </sheetNames>
    <sheetDataSet>
      <sheetData sheetId="0" refreshError="1"/>
      <sheetData sheetId="1">
        <row r="19">
          <cell r="G19">
            <v>75.440000000000012</v>
          </cell>
        </row>
      </sheetData>
      <sheetData sheetId="2" refreshError="1"/>
      <sheetData sheetId="3" refreshError="1"/>
      <sheetData sheetId="4">
        <row r="7">
          <cell r="H7">
            <v>12525.841</v>
          </cell>
        </row>
        <row r="8">
          <cell r="H8">
            <v>19.010000000000002</v>
          </cell>
        </row>
        <row r="11">
          <cell r="H11">
            <v>4785.2465460000003</v>
          </cell>
        </row>
        <row r="14">
          <cell r="H14">
            <v>2525.6531669999999</v>
          </cell>
        </row>
        <row r="15">
          <cell r="H15">
            <v>736.42243299999996</v>
          </cell>
        </row>
        <row r="23">
          <cell r="H23">
            <v>1786.6400669999998</v>
          </cell>
        </row>
        <row r="76">
          <cell r="H76">
            <v>4729.5952870000001</v>
          </cell>
        </row>
        <row r="78">
          <cell r="H78">
            <v>1.28</v>
          </cell>
        </row>
        <row r="79">
          <cell r="H79">
            <v>4.88</v>
          </cell>
        </row>
        <row r="80">
          <cell r="H80">
            <v>376.33800000000002</v>
          </cell>
        </row>
        <row r="81">
          <cell r="H81">
            <v>62.620000000000005</v>
          </cell>
        </row>
        <row r="82">
          <cell r="H82">
            <v>3.6770000000000005</v>
          </cell>
        </row>
        <row r="83">
          <cell r="H83">
            <v>1.28</v>
          </cell>
        </row>
        <row r="88">
          <cell r="H88">
            <v>16.261000000000003</v>
          </cell>
        </row>
      </sheetData>
      <sheetData sheetId="5">
        <row r="7">
          <cell r="H7">
            <v>16500</v>
          </cell>
        </row>
        <row r="8">
          <cell r="H8">
            <v>1.3080000000000001</v>
          </cell>
        </row>
        <row r="11">
          <cell r="H11">
            <v>7410.8657560000011</v>
          </cell>
        </row>
        <row r="14">
          <cell r="H14">
            <v>4483.6316669999997</v>
          </cell>
        </row>
        <row r="15">
          <cell r="H15">
            <v>1883.683943</v>
          </cell>
        </row>
        <row r="23">
          <cell r="H23">
            <v>2597.316057</v>
          </cell>
        </row>
        <row r="76">
          <cell r="H76">
            <v>4291.8255769999996</v>
          </cell>
        </row>
        <row r="78">
          <cell r="H78">
            <v>1.034</v>
          </cell>
        </row>
        <row r="79">
          <cell r="H79">
            <v>4.6340000000000003</v>
          </cell>
        </row>
        <row r="80">
          <cell r="H80">
            <v>226.97800000000001</v>
          </cell>
        </row>
        <row r="81">
          <cell r="H81">
            <v>62.08</v>
          </cell>
        </row>
        <row r="82">
          <cell r="H82">
            <v>3.05</v>
          </cell>
        </row>
        <row r="83">
          <cell r="H83">
            <v>1.034</v>
          </cell>
        </row>
        <row r="88">
          <cell r="H88">
            <v>13.558999999999997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">
          <cell r="J13">
            <v>46116.303726999999</v>
          </cell>
        </row>
        <row r="19">
          <cell r="G19">
            <v>663.83399999999995</v>
          </cell>
        </row>
      </sheetData>
      <sheetData sheetId="2"/>
      <sheetData sheetId="3"/>
      <sheetData sheetId="4">
        <row r="7">
          <cell r="H7">
            <v>105353.68700000001</v>
          </cell>
        </row>
        <row r="8">
          <cell r="H8">
            <v>107.687</v>
          </cell>
        </row>
        <row r="11">
          <cell r="H11">
            <v>8225.1293029999997</v>
          </cell>
        </row>
        <row r="14">
          <cell r="H14">
            <v>69510.909548999989</v>
          </cell>
        </row>
        <row r="15">
          <cell r="H15">
            <v>13281.287</v>
          </cell>
        </row>
        <row r="23">
          <cell r="H23">
            <v>54726.744548999988</v>
          </cell>
        </row>
        <row r="76">
          <cell r="H76">
            <v>25108.786148000003</v>
          </cell>
        </row>
        <row r="78">
          <cell r="H78">
            <v>106.62299999999999</v>
          </cell>
        </row>
        <row r="79">
          <cell r="H79">
            <v>369.43499999999995</v>
          </cell>
        </row>
        <row r="80">
          <cell r="H80">
            <v>944.28300000000002</v>
          </cell>
        </row>
        <row r="81">
          <cell r="H81">
            <v>2.806</v>
          </cell>
        </row>
        <row r="82">
          <cell r="H82">
            <v>100.46399999999998</v>
          </cell>
        </row>
        <row r="83">
          <cell r="H83">
            <v>2.4289999999999998</v>
          </cell>
        </row>
        <row r="86">
          <cell r="H86">
            <v>11.289</v>
          </cell>
        </row>
        <row r="88">
          <cell r="H88">
            <v>862.84900000000005</v>
          </cell>
        </row>
        <row r="89">
          <cell r="H89">
            <v>0.997</v>
          </cell>
        </row>
      </sheetData>
      <sheetData sheetId="5">
        <row r="7">
          <cell r="H7">
            <v>130309.039</v>
          </cell>
        </row>
        <row r="8">
          <cell r="H8">
            <v>74.509</v>
          </cell>
        </row>
        <row r="11">
          <cell r="H11">
            <v>19116.661740999996</v>
          </cell>
        </row>
        <row r="14">
          <cell r="H14">
            <v>82822.076348999995</v>
          </cell>
        </row>
        <row r="15">
          <cell r="H15">
            <v>58208</v>
          </cell>
        </row>
        <row r="23">
          <cell r="H23">
            <v>23160.277349000004</v>
          </cell>
        </row>
        <row r="76">
          <cell r="H76">
            <v>25553.727909999998</v>
          </cell>
        </row>
        <row r="78">
          <cell r="H78">
            <v>89.594999999999999</v>
          </cell>
        </row>
        <row r="79">
          <cell r="H79">
            <v>665.52600000000007</v>
          </cell>
        </row>
        <row r="80">
          <cell r="H80">
            <v>1061.8240000000001</v>
          </cell>
        </row>
        <row r="81">
          <cell r="H81">
            <v>1.8140000000000001</v>
          </cell>
        </row>
        <row r="82">
          <cell r="H82">
            <v>71.297999999999988</v>
          </cell>
        </row>
        <row r="83">
          <cell r="H83">
            <v>1.6819999999999999</v>
          </cell>
        </row>
        <row r="86">
          <cell r="H86">
            <v>9.9280000000000008</v>
          </cell>
        </row>
        <row r="88">
          <cell r="H88">
            <v>838.66</v>
          </cell>
        </row>
        <row r="89">
          <cell r="H89">
            <v>1.7370000000000001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  <sheetName val="объемы подогрев"/>
    </sheetNames>
    <sheetDataSet>
      <sheetData sheetId="0"/>
      <sheetData sheetId="1"/>
      <sheetData sheetId="2">
        <row r="19">
          <cell r="G19">
            <v>274.19</v>
          </cell>
        </row>
      </sheetData>
      <sheetData sheetId="3"/>
      <sheetData sheetId="4">
        <row r="7">
          <cell r="H7">
            <v>11329.2</v>
          </cell>
        </row>
        <row r="11">
          <cell r="H11">
            <v>1416.942534</v>
          </cell>
        </row>
        <row r="14">
          <cell r="H14">
            <v>1046.1654659999999</v>
          </cell>
        </row>
        <row r="15">
          <cell r="H15">
            <v>193.4</v>
          </cell>
        </row>
        <row r="23">
          <cell r="H23">
            <v>791.50546600000007</v>
          </cell>
        </row>
        <row r="76">
          <cell r="H76">
            <v>7830.0440000000008</v>
          </cell>
        </row>
        <row r="78">
          <cell r="H78">
            <v>0.96000000000000008</v>
          </cell>
        </row>
        <row r="79">
          <cell r="H79">
            <v>87</v>
          </cell>
        </row>
        <row r="80">
          <cell r="H80">
            <v>555.82100000000003</v>
          </cell>
        </row>
        <row r="82">
          <cell r="H82">
            <v>9.6</v>
          </cell>
        </row>
        <row r="88">
          <cell r="H88">
            <v>382.66700000000003</v>
          </cell>
        </row>
      </sheetData>
      <sheetData sheetId="5">
        <row r="7">
          <cell r="H7">
            <v>12334.603999999999</v>
          </cell>
        </row>
        <row r="11">
          <cell r="H11">
            <v>2375.2743020000003</v>
          </cell>
        </row>
        <row r="14">
          <cell r="H14">
            <v>2073.0736610000004</v>
          </cell>
        </row>
        <row r="15">
          <cell r="H15">
            <v>1426.3210000000001</v>
          </cell>
        </row>
        <row r="23">
          <cell r="H23">
            <v>550.38766099999998</v>
          </cell>
        </row>
        <row r="76">
          <cell r="H76">
            <v>7214.188036999999</v>
          </cell>
        </row>
        <row r="78">
          <cell r="H78">
            <v>0.96000000000000008</v>
          </cell>
        </row>
        <row r="79">
          <cell r="H79">
            <v>87</v>
          </cell>
        </row>
        <row r="80">
          <cell r="H80">
            <v>252.71</v>
          </cell>
        </row>
        <row r="82">
          <cell r="H82">
            <v>9.6</v>
          </cell>
        </row>
        <row r="88">
          <cell r="H88">
            <v>321.798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  <sheetName val="подогрев объемы"/>
    </sheetNames>
    <sheetDataSet>
      <sheetData sheetId="0"/>
      <sheetData sheetId="1">
        <row r="19">
          <cell r="G19">
            <v>100.28000000000002</v>
          </cell>
        </row>
      </sheetData>
      <sheetData sheetId="2"/>
      <sheetData sheetId="3"/>
      <sheetData sheetId="4">
        <row r="7">
          <cell r="H7">
            <v>11541.778</v>
          </cell>
        </row>
        <row r="8">
          <cell r="H8">
            <v>372</v>
          </cell>
        </row>
        <row r="11">
          <cell r="H11">
            <v>4526.5320000000002</v>
          </cell>
        </row>
        <row r="14">
          <cell r="H14">
            <v>1280.316</v>
          </cell>
        </row>
        <row r="15">
          <cell r="H15">
            <v>217.91499999999999</v>
          </cell>
        </row>
        <row r="23">
          <cell r="H23">
            <v>832.10699999999997</v>
          </cell>
        </row>
        <row r="76">
          <cell r="H76">
            <v>4870.6729999999998</v>
          </cell>
        </row>
        <row r="78">
          <cell r="H78">
            <v>8.8710000000000004</v>
          </cell>
        </row>
        <row r="79">
          <cell r="H79">
            <v>37.129000000000005</v>
          </cell>
        </row>
        <row r="80">
          <cell r="H80">
            <v>162.72900000000001</v>
          </cell>
        </row>
        <row r="81">
          <cell r="H81">
            <v>2.5910000000000002</v>
          </cell>
        </row>
        <row r="82">
          <cell r="H82">
            <v>9.6</v>
          </cell>
        </row>
        <row r="83">
          <cell r="H83">
            <v>4.2</v>
          </cell>
        </row>
        <row r="88">
          <cell r="H88">
            <v>267.137</v>
          </cell>
        </row>
      </sheetData>
      <sheetData sheetId="5">
        <row r="7">
          <cell r="H7">
            <v>7081.8279360000006</v>
          </cell>
        </row>
        <row r="11">
          <cell r="H11">
            <v>172.727</v>
          </cell>
        </row>
        <row r="14">
          <cell r="H14">
            <v>1306.4829709999999</v>
          </cell>
        </row>
        <row r="15">
          <cell r="H15">
            <v>261.49799999999999</v>
          </cell>
        </row>
        <row r="23">
          <cell r="H23">
            <v>1003.8309709999999</v>
          </cell>
        </row>
        <row r="76">
          <cell r="H76">
            <v>5163.9989649999998</v>
          </cell>
        </row>
        <row r="78">
          <cell r="H78">
            <v>1.9499999999999997</v>
          </cell>
        </row>
        <row r="79">
          <cell r="H79">
            <v>66.084999999999994</v>
          </cell>
        </row>
        <row r="80">
          <cell r="H80">
            <v>128.697</v>
          </cell>
        </row>
        <row r="81">
          <cell r="H81">
            <v>3.2409999999999997</v>
          </cell>
        </row>
        <row r="82">
          <cell r="H82">
            <v>9.6</v>
          </cell>
        </row>
        <row r="83">
          <cell r="H83">
            <v>4.2</v>
          </cell>
        </row>
        <row r="88">
          <cell r="H88">
            <v>224.846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79.408000000000001</v>
          </cell>
        </row>
      </sheetData>
      <sheetData sheetId="2"/>
      <sheetData sheetId="3"/>
      <sheetData sheetId="4">
        <row r="7">
          <cell r="H7">
            <v>9448</v>
          </cell>
        </row>
        <row r="8">
          <cell r="H8">
            <v>1239</v>
          </cell>
        </row>
        <row r="11">
          <cell r="H11">
            <v>2295.46</v>
          </cell>
        </row>
        <row r="14">
          <cell r="H14">
            <v>157.86000000000001</v>
          </cell>
        </row>
        <row r="15">
          <cell r="H15">
            <v>126</v>
          </cell>
        </row>
        <row r="76">
          <cell r="H76">
            <v>4900.5400000000009</v>
          </cell>
        </row>
        <row r="79">
          <cell r="H79">
            <v>55.7</v>
          </cell>
        </row>
        <row r="80">
          <cell r="H80">
            <v>300.5</v>
          </cell>
        </row>
        <row r="81">
          <cell r="H81">
            <v>202.8</v>
          </cell>
        </row>
        <row r="82">
          <cell r="H82">
            <v>27</v>
          </cell>
        </row>
        <row r="83">
          <cell r="H83">
            <v>52.62</v>
          </cell>
        </row>
        <row r="88">
          <cell r="H88">
            <v>216.52</v>
          </cell>
        </row>
      </sheetData>
      <sheetData sheetId="5">
        <row r="7">
          <cell r="H7">
            <v>6132.92</v>
          </cell>
        </row>
        <row r="8">
          <cell r="H8">
            <v>2061.92</v>
          </cell>
        </row>
        <row r="11">
          <cell r="H11">
            <v>-2053.5234490000003</v>
          </cell>
        </row>
        <row r="14">
          <cell r="H14">
            <v>135.96</v>
          </cell>
        </row>
        <row r="15">
          <cell r="H15">
            <v>112</v>
          </cell>
        </row>
        <row r="76">
          <cell r="H76">
            <v>5189.5834490000007</v>
          </cell>
        </row>
        <row r="79">
          <cell r="H79">
            <v>47.099999999999994</v>
          </cell>
        </row>
        <row r="80">
          <cell r="H80">
            <v>293</v>
          </cell>
        </row>
        <row r="81">
          <cell r="H81">
            <v>115.89999999999999</v>
          </cell>
        </row>
        <row r="82">
          <cell r="H82">
            <v>23</v>
          </cell>
        </row>
        <row r="88">
          <cell r="H88">
            <v>319.98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88.58</v>
          </cell>
        </row>
      </sheetData>
      <sheetData sheetId="2"/>
      <sheetData sheetId="3"/>
      <sheetData sheetId="4">
        <row r="7">
          <cell r="H7">
            <v>21937.936999999998</v>
          </cell>
        </row>
        <row r="8">
          <cell r="H8">
            <v>35.730000000000004</v>
          </cell>
        </row>
        <row r="11">
          <cell r="H11">
            <v>3267.3795160000004</v>
          </cell>
        </row>
        <row r="14">
          <cell r="H14">
            <v>511.67</v>
          </cell>
        </row>
        <row r="15">
          <cell r="H15">
            <v>358.9</v>
          </cell>
        </row>
        <row r="76">
          <cell r="H76">
            <v>16311.312484</v>
          </cell>
        </row>
        <row r="78">
          <cell r="H78">
            <v>1.5</v>
          </cell>
        </row>
        <row r="79">
          <cell r="H79">
            <v>254.75</v>
          </cell>
        </row>
        <row r="80">
          <cell r="H80">
            <v>925.39300000000003</v>
          </cell>
        </row>
        <row r="82">
          <cell r="H82">
            <v>95.997000000000014</v>
          </cell>
        </row>
        <row r="83">
          <cell r="H83">
            <v>3.3</v>
          </cell>
        </row>
        <row r="88">
          <cell r="H88">
            <v>530.90499999999997</v>
          </cell>
        </row>
      </sheetData>
      <sheetData sheetId="5">
        <row r="7">
          <cell r="H7">
            <v>21799</v>
          </cell>
        </row>
        <row r="8">
          <cell r="H8">
            <v>26.599</v>
          </cell>
        </row>
        <row r="11">
          <cell r="H11">
            <v>2070.4511069999999</v>
          </cell>
        </row>
        <row r="14">
          <cell r="H14">
            <v>259.94800000000004</v>
          </cell>
        </row>
        <row r="15">
          <cell r="H15">
            <v>116</v>
          </cell>
        </row>
        <row r="76">
          <cell r="H76">
            <v>17774.582892999999</v>
          </cell>
        </row>
        <row r="78">
          <cell r="H78">
            <v>1.5</v>
          </cell>
        </row>
        <row r="79">
          <cell r="H79">
            <v>228.58099999999999</v>
          </cell>
        </row>
        <row r="80">
          <cell r="H80">
            <v>887.85799999999995</v>
          </cell>
        </row>
        <row r="82">
          <cell r="H82">
            <v>89.141000000000005</v>
          </cell>
        </row>
        <row r="83">
          <cell r="H83">
            <v>3.3</v>
          </cell>
        </row>
        <row r="88">
          <cell r="H88">
            <v>457.03899999999999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9">
          <cell r="G19">
            <v>128.48899999999998</v>
          </cell>
        </row>
      </sheetData>
      <sheetData sheetId="2"/>
      <sheetData sheetId="3"/>
      <sheetData sheetId="4">
        <row r="7">
          <cell r="H7">
            <v>17225</v>
          </cell>
        </row>
        <row r="11">
          <cell r="H11">
            <v>-154.91296099999983</v>
          </cell>
        </row>
        <row r="14">
          <cell r="H14">
            <v>2272.7640579999997</v>
          </cell>
        </row>
        <row r="15">
          <cell r="H15">
            <v>200</v>
          </cell>
        </row>
        <row r="23">
          <cell r="H23">
            <v>1914.1170580000003</v>
          </cell>
        </row>
        <row r="76">
          <cell r="H76">
            <v>13932.783903</v>
          </cell>
        </row>
        <row r="78">
          <cell r="H78">
            <v>1.3980000000000001</v>
          </cell>
        </row>
        <row r="79">
          <cell r="H79">
            <v>205.73700000000002</v>
          </cell>
        </row>
        <row r="80">
          <cell r="H80">
            <v>847.8</v>
          </cell>
        </row>
        <row r="81">
          <cell r="H81">
            <v>9.4749999999999996</v>
          </cell>
        </row>
        <row r="82">
          <cell r="H82">
            <v>35</v>
          </cell>
        </row>
        <row r="83">
          <cell r="H83">
            <v>2.4059999999999997</v>
          </cell>
        </row>
        <row r="88">
          <cell r="H88">
            <v>72.548999999999992</v>
          </cell>
        </row>
      </sheetData>
      <sheetData sheetId="5">
        <row r="7">
          <cell r="H7">
            <v>17810</v>
          </cell>
        </row>
        <row r="11">
          <cell r="H11">
            <v>384.25775999999996</v>
          </cell>
        </row>
        <row r="14">
          <cell r="H14">
            <v>3124.6615940000002</v>
          </cell>
        </row>
        <row r="15">
          <cell r="H15">
            <v>366</v>
          </cell>
        </row>
        <row r="23">
          <cell r="H23">
            <v>2573.6915939999999</v>
          </cell>
        </row>
        <row r="76">
          <cell r="H76">
            <v>13063.581646000001</v>
          </cell>
        </row>
        <row r="78">
          <cell r="H78">
            <v>1.3980000000000001</v>
          </cell>
        </row>
        <row r="79">
          <cell r="H79">
            <v>205.33199999999999</v>
          </cell>
        </row>
        <row r="80">
          <cell r="H80">
            <v>900.17000000000007</v>
          </cell>
        </row>
        <row r="81">
          <cell r="H81">
            <v>42</v>
          </cell>
        </row>
        <row r="82">
          <cell r="H82">
            <v>28</v>
          </cell>
        </row>
        <row r="83">
          <cell r="H83">
            <v>2.4059999999999997</v>
          </cell>
        </row>
        <row r="88">
          <cell r="H88">
            <v>58.192999999999998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  <sheetName val="Лист1"/>
    </sheetNames>
    <sheetDataSet>
      <sheetData sheetId="0"/>
      <sheetData sheetId="1"/>
      <sheetData sheetId="2">
        <row r="19">
          <cell r="G19">
            <v>84.11099999999999</v>
          </cell>
        </row>
      </sheetData>
      <sheetData sheetId="3"/>
      <sheetData sheetId="4">
        <row r="7">
          <cell r="H7">
            <v>17957</v>
          </cell>
        </row>
        <row r="11">
          <cell r="H11">
            <v>2693.0118389999998</v>
          </cell>
        </row>
        <row r="14">
          <cell r="H14">
            <v>2467.3000000000002</v>
          </cell>
        </row>
        <row r="15">
          <cell r="H15">
            <v>2435.8000000000002</v>
          </cell>
        </row>
        <row r="76">
          <cell r="H76">
            <v>12630.312161</v>
          </cell>
        </row>
        <row r="79">
          <cell r="H79">
            <v>13</v>
          </cell>
        </row>
        <row r="80">
          <cell r="H80">
            <v>83.857000000000014</v>
          </cell>
        </row>
        <row r="81">
          <cell r="H81">
            <v>5</v>
          </cell>
        </row>
        <row r="88">
          <cell r="H88">
            <v>64.519000000000005</v>
          </cell>
        </row>
      </sheetData>
      <sheetData sheetId="5">
        <row r="7">
          <cell r="H7">
            <v>19671</v>
          </cell>
        </row>
        <row r="11">
          <cell r="H11">
            <v>2581.1434079999999</v>
          </cell>
        </row>
        <row r="14">
          <cell r="H14">
            <v>3871</v>
          </cell>
        </row>
        <row r="15">
          <cell r="H15">
            <v>3833.2</v>
          </cell>
        </row>
        <row r="76">
          <cell r="H76">
            <v>12850.547591999999</v>
          </cell>
        </row>
        <row r="79">
          <cell r="H79">
            <v>7.02</v>
          </cell>
        </row>
        <row r="80">
          <cell r="H80">
            <v>242.20499999999998</v>
          </cell>
        </row>
        <row r="81">
          <cell r="H81">
            <v>4</v>
          </cell>
        </row>
        <row r="88">
          <cell r="H88">
            <v>115.084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/>
      <sheetData sheetId="2">
        <row r="19">
          <cell r="G19">
            <v>156.048</v>
          </cell>
        </row>
      </sheetData>
      <sheetData sheetId="3"/>
      <sheetData sheetId="4">
        <row r="7">
          <cell r="H7">
            <v>94369</v>
          </cell>
        </row>
        <row r="8">
          <cell r="H8">
            <v>1459.6279999999999</v>
          </cell>
        </row>
        <row r="11">
          <cell r="H11">
            <v>18479.314202000001</v>
          </cell>
        </row>
        <row r="14">
          <cell r="H14">
            <v>31926.704285000003</v>
          </cell>
        </row>
        <row r="15">
          <cell r="H15">
            <v>2259.7579999999998</v>
          </cell>
        </row>
        <row r="23">
          <cell r="H23">
            <v>129.37200000000001</v>
          </cell>
        </row>
        <row r="76">
          <cell r="H76">
            <v>36543.157512999998</v>
          </cell>
        </row>
        <row r="78">
          <cell r="H78">
            <v>332.54899999999998</v>
          </cell>
        </row>
        <row r="79">
          <cell r="H79">
            <v>1516.7489999999998</v>
          </cell>
        </row>
        <row r="80">
          <cell r="H80">
            <v>1928.098</v>
          </cell>
        </row>
        <row r="81">
          <cell r="H81">
            <v>6.641</v>
          </cell>
        </row>
        <row r="82">
          <cell r="H82">
            <v>20.373999999999999</v>
          </cell>
        </row>
        <row r="83">
          <cell r="H83">
            <v>7.7279999999999998</v>
          </cell>
        </row>
        <row r="87">
          <cell r="H87">
            <v>736.81299999999999</v>
          </cell>
        </row>
        <row r="88">
          <cell r="H88">
            <v>1411.2440000000001</v>
          </cell>
        </row>
      </sheetData>
      <sheetData sheetId="5">
        <row r="7">
          <cell r="H7">
            <v>99926</v>
          </cell>
        </row>
        <row r="8">
          <cell r="H8">
            <v>1190.1609999999998</v>
          </cell>
        </row>
        <row r="11">
          <cell r="H11">
            <v>15490.696946</v>
          </cell>
        </row>
        <row r="14">
          <cell r="H14">
            <v>41236.950571000008</v>
          </cell>
        </row>
        <row r="15">
          <cell r="H15">
            <v>1842.0340000000001</v>
          </cell>
        </row>
        <row r="23">
          <cell r="H23">
            <v>238.786</v>
          </cell>
        </row>
        <row r="76">
          <cell r="H76">
            <v>37503.766482999999</v>
          </cell>
        </row>
        <row r="78">
          <cell r="H78">
            <v>458.41300000000001</v>
          </cell>
        </row>
        <row r="79">
          <cell r="H79">
            <v>1387.3569999999997</v>
          </cell>
        </row>
        <row r="80">
          <cell r="H80">
            <v>1422.9069999999999</v>
          </cell>
        </row>
        <row r="81">
          <cell r="H81">
            <v>8.2759999999999998</v>
          </cell>
        </row>
        <row r="82">
          <cell r="H82">
            <v>62.337000000000003</v>
          </cell>
        </row>
        <row r="83">
          <cell r="H83">
            <v>6.9920000000000009</v>
          </cell>
        </row>
        <row r="87">
          <cell r="H87">
            <v>95.87700000000001</v>
          </cell>
        </row>
        <row r="88">
          <cell r="H88">
            <v>1062.2659999999998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 "/>
      <sheetName val="У_Копи"/>
      <sheetName val="Канч"/>
      <sheetName val="Марк"/>
      <sheetName val="У_Бел"/>
      <sheetName val="Снежн"/>
      <sheetName val="Ваеги"/>
      <sheetName val="Беринг"/>
      <sheetName val="Алькат"/>
      <sheetName val="Мейнып"/>
      <sheetName val="Хатыр"/>
      <sheetName val="Провид"/>
      <sheetName val="Н_Чапл"/>
      <sheetName val="Сирен"/>
      <sheetName val="формула"/>
      <sheetName val="Субс"/>
      <sheetName val="недополу дох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1">
          <cell r="Q51">
            <v>2847.8097984600008</v>
          </cell>
          <cell r="S51">
            <v>2923.6469733929903</v>
          </cell>
          <cell r="U51">
            <v>3010.1869238054228</v>
          </cell>
          <cell r="W51">
            <v>3099.2884567500637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У_Копи"/>
      <sheetName val="Канч"/>
      <sheetName val="Марк"/>
      <sheetName val="У_Бел"/>
      <sheetName val="Снежн"/>
      <sheetName val="Ваеги"/>
      <sheetName val="Беринг"/>
      <sheetName val="Алькат"/>
      <sheetName val="Мейнып"/>
      <sheetName val="Хатыр"/>
      <sheetName val="Провид"/>
      <sheetName val="Н_Чапл"/>
      <sheetName val="Сирен"/>
    </sheetNames>
    <sheetDataSet>
      <sheetData sheetId="0"/>
      <sheetData sheetId="1"/>
      <sheetData sheetId="2"/>
      <sheetData sheetId="3">
        <row r="6">
          <cell r="J6">
            <v>21405.615389999999</v>
          </cell>
        </row>
        <row r="7">
          <cell r="J7">
            <v>155304.45554999998</v>
          </cell>
        </row>
        <row r="8">
          <cell r="J8">
            <v>22950.774870000001</v>
          </cell>
        </row>
        <row r="9">
          <cell r="J9">
            <v>122517.29884</v>
          </cell>
        </row>
        <row r="10">
          <cell r="J10">
            <v>41685.110330000003</v>
          </cell>
        </row>
        <row r="11">
          <cell r="J11">
            <v>45879.930619999999</v>
          </cell>
        </row>
        <row r="12">
          <cell r="J12">
            <v>32280.09345</v>
          </cell>
        </row>
        <row r="13">
          <cell r="J13">
            <v>25275.709669999993</v>
          </cell>
        </row>
        <row r="14">
          <cell r="J14">
            <v>43519.536619999999</v>
          </cell>
        </row>
        <row r="15">
          <cell r="J15">
            <v>29875.261780000001</v>
          </cell>
        </row>
        <row r="16">
          <cell r="J16">
            <v>31935.516060000002</v>
          </cell>
        </row>
        <row r="17">
          <cell r="J17">
            <v>68647.01397</v>
          </cell>
        </row>
        <row r="18">
          <cell r="J18">
            <v>17928.272959999998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Угольные Копи"/>
      <sheetName val="Свод Канчалан"/>
      <sheetName val="Свод Усть-Белая"/>
      <sheetName val="Свод Снежное"/>
      <sheetName val="Свод Краснено"/>
      <sheetName val="Свод Село5"/>
      <sheetName val="ИД"/>
      <sheetName val="Произв. программа"/>
      <sheetName val="Топливо"/>
      <sheetName val="Мат. баланс"/>
      <sheetName val="Тепло"/>
      <sheetName val="Эл-во"/>
      <sheetName val="Вода"/>
      <sheetName val="Водотв и ТБО"/>
      <sheetName val="ПП Угольные Копи"/>
      <sheetName val="ПП РЦ-Селам"/>
      <sheetName val="ПП Канчалан"/>
      <sheetName val="ПП Усть-Белая"/>
      <sheetName val="ПП У-Белая-селам"/>
      <sheetName val="ПП Снежное"/>
      <sheetName val="ПП Село5"/>
      <sheetName val="ПП Краснено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Произв. общ"/>
      <sheetName val="ЦехСодЗд"/>
      <sheetName val="УслВспПр-в"/>
      <sheetName val="УслРЦ"/>
      <sheetName val="УслУ-белая-селам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>
        <row r="19">
          <cell r="E19">
            <v>2192.5050000000001</v>
          </cell>
        </row>
      </sheetData>
      <sheetData sheetId="3">
        <row r="19">
          <cell r="E19">
            <v>50.009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Беринговский"/>
      <sheetName val="Свод Алькатваам"/>
      <sheetName val="Свод Мейныпильгино"/>
      <sheetName val="Свод Хатырка"/>
      <sheetName val="Свод Село4"/>
      <sheetName val="Свод Село5"/>
      <sheetName val="ИД"/>
      <sheetName val="Произв. программа"/>
      <sheetName val="Мат. баланс"/>
      <sheetName val="Топливо"/>
      <sheetName val="Тепло"/>
      <sheetName val="Эл-во"/>
      <sheetName val="Вода"/>
      <sheetName val="Водотв и ТБО"/>
      <sheetName val="ПП Беринговский"/>
      <sheetName val="ПП РЦ-Селам"/>
      <sheetName val="ПП Алькатваам"/>
      <sheetName val="ПП Мейныпильгино"/>
      <sheetName val="ПП Хатырка"/>
      <sheetName val="ПП Село4"/>
      <sheetName val="ПП Село5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Спецодежда"/>
      <sheetName val="Прибыль"/>
      <sheetName val="Расчет тарифов"/>
      <sheetName val="Баланс Филиал"/>
    </sheetNames>
    <sheetDataSet>
      <sheetData sheetId="0" refreshError="1"/>
      <sheetData sheetId="1" refreshError="1"/>
      <sheetData sheetId="2">
        <row r="19">
          <cell r="E19">
            <v>713.01199999999994</v>
          </cell>
        </row>
      </sheetData>
      <sheetData sheetId="3">
        <row r="19">
          <cell r="E19">
            <v>47.14</v>
          </cell>
        </row>
      </sheetData>
      <sheetData sheetId="4">
        <row r="19">
          <cell r="E19">
            <v>254.33</v>
          </cell>
        </row>
      </sheetData>
      <sheetData sheetId="5">
        <row r="19">
          <cell r="E19">
            <v>73.394000000000005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Марково"/>
      <sheetName val="Свод Ваеги"/>
      <sheetName val="Свод Ламутское"/>
      <sheetName val="Свод Чуванское"/>
      <sheetName val="Свод Усть-Белая"/>
      <sheetName val="Свод Снежное"/>
      <sheetName val="ИД"/>
      <sheetName val="Мат. баланс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Марково"/>
      <sheetName val="ПП РЦ-Селам"/>
      <sheetName val="ПП Ваеги"/>
      <sheetName val="ПП Ваеги - селам"/>
      <sheetName val="ПП Ламутское"/>
      <sheetName val="ПП Чуванское"/>
      <sheetName val="ПП Усть-Белая"/>
      <sheetName val="ПП Снежное"/>
      <sheetName val="АТХ-перевозка"/>
      <sheetName val="Амортизация"/>
      <sheetName val="Аренд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Амортизация общ"/>
      <sheetName val="Произв. общ"/>
      <sheetName val="ЦехСодЗд"/>
      <sheetName val="УслВспПр-в"/>
      <sheetName val="УслРЦ"/>
      <sheetName val="УслВаеги-селам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>
        <row r="19">
          <cell r="E19">
            <v>99.28</v>
          </cell>
        </row>
      </sheetData>
      <sheetData sheetId="3">
        <row r="19">
          <cell r="E19">
            <v>73.498000000000005</v>
          </cell>
        </row>
      </sheetData>
      <sheetData sheetId="4" refreshError="1"/>
      <sheetData sheetId="5" refreshError="1"/>
      <sheetData sheetId="6">
        <row r="19">
          <cell r="E19">
            <v>88.564999999999998</v>
          </cell>
        </row>
      </sheetData>
      <sheetData sheetId="7">
        <row r="19">
          <cell r="E19">
            <v>10.82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Провидения"/>
      <sheetName val="Свод Новое Чаплино"/>
      <sheetName val="Свод Сиреники"/>
      <sheetName val="Свод Нунлигран"/>
      <sheetName val="Свод Энмелен"/>
      <sheetName val="Свод Янракыннот"/>
      <sheetName val="ИД"/>
      <sheetName val="Произв. программа"/>
      <sheetName val="Мат. баланс"/>
      <sheetName val="Топливо"/>
      <sheetName val="БПК с.Янракын."/>
      <sheetName val="Доп.Эл-во"/>
      <sheetName val="Тепло"/>
      <sheetName val="Эл-во"/>
      <sheetName val="Вода"/>
      <sheetName val="Водотв и ТБО"/>
      <sheetName val="ПП РЦ-СЕЛАМ (доп)"/>
      <sheetName val="ПП Провидения"/>
      <sheetName val="ПП РЦ-Селам"/>
      <sheetName val="ПП Новое Чаплино"/>
      <sheetName val="ПП Сиреники"/>
      <sheetName val="ПП Нунлигран"/>
      <sheetName val="ПП Энмелен"/>
      <sheetName val="ПП Янракыннот"/>
      <sheetName val="АТХ-прочие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Хранение"/>
      <sheetName val="Доп.расчет прочих"/>
      <sheetName val="Расчеты прочих"/>
      <sheetName val="ЦехПроч"/>
      <sheetName val="ОТ"/>
      <sheetName val="Расч.ОхрПроч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>
        <row r="19">
          <cell r="E19">
            <v>127.30800000000001</v>
          </cell>
        </row>
      </sheetData>
      <sheetData sheetId="3">
        <row r="19">
          <cell r="E19">
            <v>186.96899999999999</v>
          </cell>
        </row>
      </sheetData>
      <sheetData sheetId="4">
        <row r="19">
          <cell r="E19">
            <v>119.54600000000001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A10" sqref="A10:B12"/>
    </sheetView>
  </sheetViews>
  <sheetFormatPr defaultColWidth="9.140625" defaultRowHeight="15.75" x14ac:dyDescent="0.25"/>
  <cols>
    <col min="1" max="1" width="51.28515625" style="33" customWidth="1"/>
    <col min="2" max="2" width="61.85546875" style="33" customWidth="1"/>
    <col min="3" max="3" width="7" style="33" customWidth="1"/>
    <col min="4" max="4" width="6.7109375" style="33" customWidth="1"/>
    <col min="5" max="16384" width="9.140625" style="33"/>
  </cols>
  <sheetData>
    <row r="1" spans="1:2" s="30" customFormat="1" ht="18.75" x14ac:dyDescent="0.3">
      <c r="A1" s="307" t="s">
        <v>147</v>
      </c>
      <c r="B1" s="307"/>
    </row>
    <row r="2" spans="1:2" s="30" customFormat="1" ht="18.75" x14ac:dyDescent="0.3">
      <c r="A2" s="308" t="s">
        <v>226</v>
      </c>
      <c r="B2" s="308"/>
    </row>
    <row r="3" spans="1:2" s="30" customFormat="1" ht="19.5" customHeight="1" x14ac:dyDescent="0.3">
      <c r="A3" s="309"/>
      <c r="B3" s="310"/>
    </row>
    <row r="4" spans="1:2" s="30" customFormat="1" ht="18.75" customHeight="1" x14ac:dyDescent="0.3">
      <c r="A4" s="311" t="s">
        <v>73</v>
      </c>
      <c r="B4" s="311"/>
    </row>
    <row r="5" spans="1:2" ht="27" customHeight="1" x14ac:dyDescent="0.25">
      <c r="A5" s="31" t="s">
        <v>74</v>
      </c>
      <c r="B5" s="32" t="s">
        <v>81</v>
      </c>
    </row>
    <row r="6" spans="1:2" ht="36" customHeight="1" x14ac:dyDescent="0.25">
      <c r="A6" s="31" t="s">
        <v>75</v>
      </c>
      <c r="B6" s="29" t="s">
        <v>80</v>
      </c>
    </row>
    <row r="7" spans="1:2" ht="38.25" customHeight="1" x14ac:dyDescent="0.25">
      <c r="A7" s="31" t="s">
        <v>76</v>
      </c>
      <c r="B7" s="29" t="s">
        <v>77</v>
      </c>
    </row>
    <row r="8" spans="1:2" ht="27.75" customHeight="1" x14ac:dyDescent="0.25">
      <c r="A8" s="31" t="s">
        <v>78</v>
      </c>
      <c r="B8" s="32" t="s">
        <v>79</v>
      </c>
    </row>
    <row r="9" spans="1:2" s="36" customFormat="1" ht="21.75" customHeight="1" x14ac:dyDescent="0.25">
      <c r="A9" s="34"/>
      <c r="B9" s="35"/>
    </row>
    <row r="10" spans="1:2" ht="16.5" customHeight="1" x14ac:dyDescent="0.25">
      <c r="A10" s="254" t="s">
        <v>227</v>
      </c>
      <c r="B10" s="35"/>
    </row>
    <row r="11" spans="1:2" x14ac:dyDescent="0.25">
      <c r="A11" s="243" t="s">
        <v>230</v>
      </c>
      <c r="B11" s="243" t="s">
        <v>231</v>
      </c>
    </row>
    <row r="12" spans="1:2" x14ac:dyDescent="0.25">
      <c r="A12" s="150" t="s">
        <v>228</v>
      </c>
      <c r="B12" s="150" t="s">
        <v>229</v>
      </c>
    </row>
    <row r="13" spans="1:2" x14ac:dyDescent="0.25">
      <c r="A13" s="150"/>
      <c r="B13" s="151"/>
    </row>
    <row r="14" spans="1:2" x14ac:dyDescent="0.25">
      <c r="A14" s="150"/>
      <c r="B14" s="151"/>
    </row>
    <row r="20" spans="1:3" x14ac:dyDescent="0.25">
      <c r="C20" s="37"/>
    </row>
    <row r="22" spans="1:3" x14ac:dyDescent="0.25">
      <c r="C22" s="38"/>
    </row>
    <row r="25" spans="1:3" s="36" customFormat="1" x14ac:dyDescent="0.25">
      <c r="A25" s="33"/>
      <c r="B25" s="33"/>
      <c r="C25" s="33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C54"/>
  <sheetViews>
    <sheetView view="pageBreakPreview" zoomScale="60" zoomScaleNormal="100" workbookViewId="0">
      <pane xSplit="3" ySplit="7" topLeftCell="D8" activePane="bottomRight" state="frozen"/>
      <selection activeCell="A17" sqref="A17"/>
      <selection pane="topRight" activeCell="A17" sqref="A17"/>
      <selection pane="bottomLeft" activeCell="A17" sqref="A17"/>
      <selection pane="bottomRight" activeCell="BN57" sqref="BN57"/>
    </sheetView>
  </sheetViews>
  <sheetFormatPr defaultColWidth="9.140625" defaultRowHeight="12.75" x14ac:dyDescent="0.2"/>
  <cols>
    <col min="1" max="1" width="6.7109375" style="89" customWidth="1"/>
    <col min="2" max="2" width="41" style="89" customWidth="1"/>
    <col min="3" max="3" width="10.7109375" style="89" customWidth="1"/>
    <col min="4" max="4" width="11" style="89" customWidth="1"/>
    <col min="5" max="6" width="12.28515625" style="89" customWidth="1"/>
    <col min="7" max="7" width="10.7109375" style="89" customWidth="1"/>
    <col min="8" max="8" width="11.140625" style="89" customWidth="1"/>
    <col min="9" max="10" width="12.5703125" style="89" customWidth="1"/>
    <col min="11" max="11" width="11.140625" style="89" customWidth="1"/>
    <col min="12" max="12" width="11.28515625" style="89" customWidth="1"/>
    <col min="13" max="14" width="12.42578125" style="89" customWidth="1"/>
    <col min="15" max="15" width="10.85546875" style="89" customWidth="1"/>
    <col min="16" max="16" width="11.5703125" style="89" customWidth="1"/>
    <col min="17" max="18" width="11.85546875" style="89" customWidth="1"/>
    <col min="19" max="20" width="11.140625" style="89" customWidth="1"/>
    <col min="21" max="22" width="12.28515625" style="89" customWidth="1"/>
    <col min="23" max="23" width="10.28515625" style="89" customWidth="1"/>
    <col min="24" max="24" width="10.85546875" style="89" customWidth="1"/>
    <col min="25" max="26" width="12.42578125" style="89" customWidth="1"/>
    <col min="27" max="27" width="10.5703125" style="89" customWidth="1"/>
    <col min="28" max="28" width="10.42578125" style="89" customWidth="1"/>
    <col min="29" max="30" width="12.7109375" style="89" customWidth="1"/>
    <col min="31" max="31" width="10.7109375" style="89" customWidth="1"/>
    <col min="32" max="32" width="10.28515625" style="89" customWidth="1"/>
    <col min="33" max="34" width="12.5703125" style="89" customWidth="1"/>
    <col min="35" max="36" width="10.5703125" style="89" customWidth="1"/>
    <col min="37" max="38" width="12.85546875" style="89" customWidth="1"/>
    <col min="39" max="39" width="10.5703125" style="89" customWidth="1"/>
    <col min="40" max="40" width="10.42578125" style="89" customWidth="1"/>
    <col min="41" max="42" width="11.5703125" style="89" customWidth="1"/>
    <col min="43" max="43" width="10.7109375" style="89" customWidth="1"/>
    <col min="44" max="44" width="11.140625" style="89" customWidth="1"/>
    <col min="45" max="47" width="10.85546875" style="89" customWidth="1"/>
    <col min="48" max="51" width="11.85546875" style="89" customWidth="1"/>
    <col min="52" max="55" width="11.42578125" style="89" customWidth="1"/>
    <col min="56" max="16384" width="9.140625" style="89"/>
  </cols>
  <sheetData>
    <row r="1" spans="1:55" s="48" customFormat="1" ht="18.75" x14ac:dyDescent="0.3">
      <c r="A1" s="339" t="s">
        <v>92</v>
      </c>
      <c r="B1" s="339"/>
      <c r="C1" s="339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55" s="48" customFormat="1" ht="18.75" x14ac:dyDescent="0.3">
      <c r="A2" s="341" t="s">
        <v>93</v>
      </c>
      <c r="B2" s="344" t="s">
        <v>94</v>
      </c>
      <c r="C2" s="344" t="s">
        <v>30</v>
      </c>
      <c r="D2" s="321" t="s">
        <v>95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3"/>
    </row>
    <row r="3" spans="1:55" s="49" customFormat="1" ht="14.25" customHeight="1" x14ac:dyDescent="0.2">
      <c r="A3" s="342"/>
      <c r="B3" s="344"/>
      <c r="C3" s="344"/>
      <c r="D3" s="312" t="s">
        <v>135</v>
      </c>
      <c r="E3" s="313"/>
      <c r="F3" s="313"/>
      <c r="G3" s="313"/>
      <c r="H3" s="312" t="s">
        <v>134</v>
      </c>
      <c r="I3" s="313"/>
      <c r="J3" s="313"/>
      <c r="K3" s="313"/>
      <c r="L3" s="312" t="s">
        <v>136</v>
      </c>
      <c r="M3" s="313"/>
      <c r="N3" s="313"/>
      <c r="O3" s="313"/>
      <c r="P3" s="312" t="s">
        <v>137</v>
      </c>
      <c r="Q3" s="313"/>
      <c r="R3" s="313"/>
      <c r="S3" s="314"/>
      <c r="T3" s="312" t="s">
        <v>138</v>
      </c>
      <c r="U3" s="313"/>
      <c r="V3" s="313"/>
      <c r="W3" s="313"/>
      <c r="X3" s="312" t="s">
        <v>139</v>
      </c>
      <c r="Y3" s="313"/>
      <c r="Z3" s="313"/>
      <c r="AA3" s="314"/>
      <c r="AB3" s="312" t="s">
        <v>140</v>
      </c>
      <c r="AC3" s="313"/>
      <c r="AD3" s="313"/>
      <c r="AE3" s="314"/>
      <c r="AF3" s="312" t="s">
        <v>141</v>
      </c>
      <c r="AG3" s="313"/>
      <c r="AH3" s="313"/>
      <c r="AI3" s="314"/>
      <c r="AJ3" s="312" t="s">
        <v>142</v>
      </c>
      <c r="AK3" s="313"/>
      <c r="AL3" s="313"/>
      <c r="AM3" s="314"/>
      <c r="AN3" s="312" t="s">
        <v>143</v>
      </c>
      <c r="AO3" s="313"/>
      <c r="AP3" s="313"/>
      <c r="AQ3" s="314"/>
      <c r="AR3" s="312" t="s">
        <v>144</v>
      </c>
      <c r="AS3" s="313"/>
      <c r="AT3" s="313"/>
      <c r="AU3" s="314"/>
      <c r="AV3" s="312" t="s">
        <v>145</v>
      </c>
      <c r="AW3" s="313"/>
      <c r="AX3" s="313"/>
      <c r="AY3" s="314"/>
      <c r="AZ3" s="312" t="s">
        <v>146</v>
      </c>
      <c r="BA3" s="313"/>
      <c r="BB3" s="313"/>
      <c r="BC3" s="314"/>
    </row>
    <row r="4" spans="1:55" s="49" customFormat="1" ht="15" customHeight="1" x14ac:dyDescent="0.2">
      <c r="A4" s="342"/>
      <c r="B4" s="344"/>
      <c r="C4" s="344"/>
      <c r="D4" s="345" t="s">
        <v>149</v>
      </c>
      <c r="E4" s="345"/>
      <c r="F4" s="345"/>
      <c r="G4" s="346"/>
      <c r="H4" s="347" t="str">
        <f>D4</f>
        <v>2020 год</v>
      </c>
      <c r="I4" s="348"/>
      <c r="J4" s="348"/>
      <c r="K4" s="349"/>
      <c r="L4" s="350" t="str">
        <f>H4</f>
        <v>2020 год</v>
      </c>
      <c r="M4" s="351"/>
      <c r="N4" s="351"/>
      <c r="O4" s="352"/>
      <c r="P4" s="353" t="str">
        <f>L4</f>
        <v>2020 год</v>
      </c>
      <c r="Q4" s="354"/>
      <c r="R4" s="354"/>
      <c r="S4" s="355"/>
      <c r="T4" s="356" t="str">
        <f>P4</f>
        <v>2020 год</v>
      </c>
      <c r="U4" s="357"/>
      <c r="V4" s="357"/>
      <c r="W4" s="358"/>
      <c r="X4" s="315" t="str">
        <f>T4</f>
        <v>2020 год</v>
      </c>
      <c r="Y4" s="316"/>
      <c r="Z4" s="316"/>
      <c r="AA4" s="317"/>
      <c r="AB4" s="315" t="str">
        <f>X4</f>
        <v>2020 год</v>
      </c>
      <c r="AC4" s="316"/>
      <c r="AD4" s="316"/>
      <c r="AE4" s="317"/>
      <c r="AF4" s="315" t="str">
        <f>AB4</f>
        <v>2020 год</v>
      </c>
      <c r="AG4" s="316"/>
      <c r="AH4" s="316"/>
      <c r="AI4" s="317"/>
      <c r="AJ4" s="315" t="str">
        <f>AF4</f>
        <v>2020 год</v>
      </c>
      <c r="AK4" s="316"/>
      <c r="AL4" s="316"/>
      <c r="AM4" s="317"/>
      <c r="AN4" s="315" t="str">
        <f>AJ4</f>
        <v>2020 год</v>
      </c>
      <c r="AO4" s="316"/>
      <c r="AP4" s="316"/>
      <c r="AQ4" s="317"/>
      <c r="AR4" s="315" t="str">
        <f>AN4</f>
        <v>2020 год</v>
      </c>
      <c r="AS4" s="316"/>
      <c r="AT4" s="316"/>
      <c r="AU4" s="317"/>
      <c r="AV4" s="315" t="str">
        <f>AR4</f>
        <v>2020 год</v>
      </c>
      <c r="AW4" s="316"/>
      <c r="AX4" s="316"/>
      <c r="AY4" s="317"/>
      <c r="AZ4" s="315" t="str">
        <f>AV4</f>
        <v>2020 год</v>
      </c>
      <c r="BA4" s="316"/>
      <c r="BB4" s="316"/>
      <c r="BC4" s="317"/>
    </row>
    <row r="5" spans="1:55" s="49" customFormat="1" ht="15" customHeight="1" x14ac:dyDescent="0.2">
      <c r="A5" s="342"/>
      <c r="B5" s="344"/>
      <c r="C5" s="344"/>
      <c r="D5" s="50" t="s">
        <v>82</v>
      </c>
      <c r="E5" s="324" t="s">
        <v>83</v>
      </c>
      <c r="F5" s="325"/>
      <c r="G5" s="326"/>
      <c r="H5" s="52" t="s">
        <v>82</v>
      </c>
      <c r="I5" s="327" t="s">
        <v>83</v>
      </c>
      <c r="J5" s="328"/>
      <c r="K5" s="329"/>
      <c r="L5" s="53" t="s">
        <v>82</v>
      </c>
      <c r="M5" s="330" t="s">
        <v>83</v>
      </c>
      <c r="N5" s="331"/>
      <c r="O5" s="332"/>
      <c r="P5" s="54" t="s">
        <v>82</v>
      </c>
      <c r="Q5" s="333" t="s">
        <v>83</v>
      </c>
      <c r="R5" s="334"/>
      <c r="S5" s="335"/>
      <c r="T5" s="55" t="s">
        <v>82</v>
      </c>
      <c r="U5" s="336" t="s">
        <v>83</v>
      </c>
      <c r="V5" s="337"/>
      <c r="W5" s="338"/>
      <c r="X5" s="56" t="s">
        <v>82</v>
      </c>
      <c r="Y5" s="318" t="s">
        <v>83</v>
      </c>
      <c r="Z5" s="319"/>
      <c r="AA5" s="320"/>
      <c r="AB5" s="56" t="s">
        <v>82</v>
      </c>
      <c r="AC5" s="318" t="s">
        <v>83</v>
      </c>
      <c r="AD5" s="319"/>
      <c r="AE5" s="320"/>
      <c r="AF5" s="56" t="s">
        <v>82</v>
      </c>
      <c r="AG5" s="318" t="s">
        <v>83</v>
      </c>
      <c r="AH5" s="319"/>
      <c r="AI5" s="320"/>
      <c r="AJ5" s="56" t="s">
        <v>82</v>
      </c>
      <c r="AK5" s="318" t="s">
        <v>83</v>
      </c>
      <c r="AL5" s="319"/>
      <c r="AM5" s="320"/>
      <c r="AN5" s="56" t="s">
        <v>82</v>
      </c>
      <c r="AO5" s="318" t="s">
        <v>83</v>
      </c>
      <c r="AP5" s="319"/>
      <c r="AQ5" s="320"/>
      <c r="AR5" s="56" t="s">
        <v>82</v>
      </c>
      <c r="AS5" s="318" t="s">
        <v>83</v>
      </c>
      <c r="AT5" s="319"/>
      <c r="AU5" s="320"/>
      <c r="AV5" s="56" t="s">
        <v>82</v>
      </c>
      <c r="AW5" s="318" t="s">
        <v>83</v>
      </c>
      <c r="AX5" s="319"/>
      <c r="AY5" s="320"/>
      <c r="AZ5" s="56" t="s">
        <v>82</v>
      </c>
      <c r="BA5" s="318" t="s">
        <v>83</v>
      </c>
      <c r="BB5" s="319"/>
      <c r="BC5" s="320"/>
    </row>
    <row r="6" spans="1:55" s="49" customFormat="1" ht="30" x14ac:dyDescent="0.2">
      <c r="A6" s="343"/>
      <c r="B6" s="344"/>
      <c r="C6" s="344"/>
      <c r="D6" s="50" t="s">
        <v>96</v>
      </c>
      <c r="E6" s="51" t="s">
        <v>97</v>
      </c>
      <c r="F6" s="51" t="s">
        <v>98</v>
      </c>
      <c r="G6" s="51" t="s">
        <v>96</v>
      </c>
      <c r="H6" s="52" t="s">
        <v>96</v>
      </c>
      <c r="I6" s="52" t="s">
        <v>97</v>
      </c>
      <c r="J6" s="52" t="s">
        <v>98</v>
      </c>
      <c r="K6" s="52" t="s">
        <v>96</v>
      </c>
      <c r="L6" s="53" t="s">
        <v>96</v>
      </c>
      <c r="M6" s="53" t="s">
        <v>97</v>
      </c>
      <c r="N6" s="53" t="s">
        <v>98</v>
      </c>
      <c r="O6" s="53" t="s">
        <v>96</v>
      </c>
      <c r="P6" s="54" t="s">
        <v>96</v>
      </c>
      <c r="Q6" s="54" t="s">
        <v>97</v>
      </c>
      <c r="R6" s="54" t="s">
        <v>98</v>
      </c>
      <c r="S6" s="54" t="s">
        <v>96</v>
      </c>
      <c r="T6" s="55" t="s">
        <v>96</v>
      </c>
      <c r="U6" s="55" t="s">
        <v>97</v>
      </c>
      <c r="V6" s="55" t="s">
        <v>98</v>
      </c>
      <c r="W6" s="55" t="s">
        <v>96</v>
      </c>
      <c r="X6" s="56" t="s">
        <v>96</v>
      </c>
      <c r="Y6" s="56" t="s">
        <v>97</v>
      </c>
      <c r="Z6" s="56" t="s">
        <v>98</v>
      </c>
      <c r="AA6" s="56" t="s">
        <v>96</v>
      </c>
      <c r="AB6" s="56" t="s">
        <v>96</v>
      </c>
      <c r="AC6" s="56" t="s">
        <v>97</v>
      </c>
      <c r="AD6" s="56" t="s">
        <v>98</v>
      </c>
      <c r="AE6" s="56" t="s">
        <v>96</v>
      </c>
      <c r="AF6" s="56" t="s">
        <v>96</v>
      </c>
      <c r="AG6" s="56" t="s">
        <v>97</v>
      </c>
      <c r="AH6" s="56" t="s">
        <v>98</v>
      </c>
      <c r="AI6" s="56" t="s">
        <v>96</v>
      </c>
      <c r="AJ6" s="56" t="s">
        <v>96</v>
      </c>
      <c r="AK6" s="56" t="s">
        <v>97</v>
      </c>
      <c r="AL6" s="56" t="s">
        <v>98</v>
      </c>
      <c r="AM6" s="56" t="s">
        <v>96</v>
      </c>
      <c r="AN6" s="56" t="s">
        <v>96</v>
      </c>
      <c r="AO6" s="56" t="s">
        <v>97</v>
      </c>
      <c r="AP6" s="56" t="s">
        <v>98</v>
      </c>
      <c r="AQ6" s="56" t="s">
        <v>96</v>
      </c>
      <c r="AR6" s="56" t="s">
        <v>96</v>
      </c>
      <c r="AS6" s="56" t="s">
        <v>97</v>
      </c>
      <c r="AT6" s="56" t="s">
        <v>98</v>
      </c>
      <c r="AU6" s="56" t="s">
        <v>96</v>
      </c>
      <c r="AV6" s="56" t="s">
        <v>96</v>
      </c>
      <c r="AW6" s="56" t="s">
        <v>97</v>
      </c>
      <c r="AX6" s="56" t="s">
        <v>98</v>
      </c>
      <c r="AY6" s="56" t="s">
        <v>96</v>
      </c>
      <c r="AZ6" s="56" t="s">
        <v>96</v>
      </c>
      <c r="BA6" s="56" t="s">
        <v>97</v>
      </c>
      <c r="BB6" s="56" t="s">
        <v>98</v>
      </c>
      <c r="BC6" s="56" t="s">
        <v>96</v>
      </c>
    </row>
    <row r="7" spans="1:55" s="58" customFormat="1" ht="15" x14ac:dyDescent="0.2">
      <c r="A7" s="233">
        <v>1</v>
      </c>
      <c r="B7" s="233">
        <f>A7+1</f>
        <v>2</v>
      </c>
      <c r="C7" s="57">
        <f t="shared" ref="C7:BC7" si="0">B7+1</f>
        <v>3</v>
      </c>
      <c r="D7" s="57">
        <f t="shared" si="0"/>
        <v>4</v>
      </c>
      <c r="E7" s="57">
        <f t="shared" si="0"/>
        <v>5</v>
      </c>
      <c r="F7" s="57">
        <f t="shared" si="0"/>
        <v>6</v>
      </c>
      <c r="G7" s="57">
        <f t="shared" si="0"/>
        <v>7</v>
      </c>
      <c r="H7" s="57">
        <f t="shared" si="0"/>
        <v>8</v>
      </c>
      <c r="I7" s="57">
        <f t="shared" si="0"/>
        <v>9</v>
      </c>
      <c r="J7" s="57">
        <f t="shared" si="0"/>
        <v>10</v>
      </c>
      <c r="K7" s="57">
        <f t="shared" si="0"/>
        <v>11</v>
      </c>
      <c r="L7" s="57">
        <f t="shared" si="0"/>
        <v>12</v>
      </c>
      <c r="M7" s="57">
        <f t="shared" si="0"/>
        <v>13</v>
      </c>
      <c r="N7" s="57">
        <f t="shared" si="0"/>
        <v>14</v>
      </c>
      <c r="O7" s="57">
        <f t="shared" si="0"/>
        <v>15</v>
      </c>
      <c r="P7" s="233">
        <f t="shared" si="0"/>
        <v>16</v>
      </c>
      <c r="Q7" s="233">
        <f t="shared" si="0"/>
        <v>17</v>
      </c>
      <c r="R7" s="233">
        <f t="shared" si="0"/>
        <v>18</v>
      </c>
      <c r="S7" s="233">
        <f t="shared" si="0"/>
        <v>19</v>
      </c>
      <c r="T7" s="57">
        <f t="shared" si="0"/>
        <v>20</v>
      </c>
      <c r="U7" s="57">
        <f t="shared" si="0"/>
        <v>21</v>
      </c>
      <c r="V7" s="57">
        <f t="shared" si="0"/>
        <v>22</v>
      </c>
      <c r="W7" s="57">
        <f t="shared" si="0"/>
        <v>23</v>
      </c>
      <c r="X7" s="57">
        <f t="shared" si="0"/>
        <v>24</v>
      </c>
      <c r="Y7" s="57">
        <f t="shared" si="0"/>
        <v>25</v>
      </c>
      <c r="Z7" s="57">
        <f t="shared" si="0"/>
        <v>26</v>
      </c>
      <c r="AA7" s="57">
        <f t="shared" si="0"/>
        <v>27</v>
      </c>
      <c r="AB7" s="57">
        <f t="shared" si="0"/>
        <v>28</v>
      </c>
      <c r="AC7" s="57">
        <f t="shared" si="0"/>
        <v>29</v>
      </c>
      <c r="AD7" s="57">
        <f t="shared" si="0"/>
        <v>30</v>
      </c>
      <c r="AE7" s="57">
        <f t="shared" si="0"/>
        <v>31</v>
      </c>
      <c r="AF7" s="233">
        <f t="shared" si="0"/>
        <v>32</v>
      </c>
      <c r="AG7" s="233">
        <f t="shared" si="0"/>
        <v>33</v>
      </c>
      <c r="AH7" s="233">
        <f t="shared" si="0"/>
        <v>34</v>
      </c>
      <c r="AI7" s="233">
        <f t="shared" si="0"/>
        <v>35</v>
      </c>
      <c r="AJ7" s="57">
        <f t="shared" si="0"/>
        <v>36</v>
      </c>
      <c r="AK7" s="57">
        <f t="shared" si="0"/>
        <v>37</v>
      </c>
      <c r="AL7" s="57">
        <f t="shared" si="0"/>
        <v>38</v>
      </c>
      <c r="AM7" s="57">
        <f t="shared" si="0"/>
        <v>39</v>
      </c>
      <c r="AN7" s="57">
        <f t="shared" si="0"/>
        <v>40</v>
      </c>
      <c r="AO7" s="57">
        <f t="shared" si="0"/>
        <v>41</v>
      </c>
      <c r="AP7" s="57">
        <f t="shared" si="0"/>
        <v>42</v>
      </c>
      <c r="AQ7" s="57">
        <f t="shared" si="0"/>
        <v>43</v>
      </c>
      <c r="AR7" s="57">
        <f t="shared" si="0"/>
        <v>44</v>
      </c>
      <c r="AS7" s="57">
        <f t="shared" si="0"/>
        <v>45</v>
      </c>
      <c r="AT7" s="57">
        <f t="shared" si="0"/>
        <v>46</v>
      </c>
      <c r="AU7" s="57">
        <f t="shared" si="0"/>
        <v>47</v>
      </c>
      <c r="AV7" s="57">
        <f t="shared" si="0"/>
        <v>48</v>
      </c>
      <c r="AW7" s="57">
        <f t="shared" si="0"/>
        <v>49</v>
      </c>
      <c r="AX7" s="57">
        <f t="shared" si="0"/>
        <v>50</v>
      </c>
      <c r="AY7" s="57">
        <f t="shared" si="0"/>
        <v>51</v>
      </c>
      <c r="AZ7" s="57">
        <f t="shared" si="0"/>
        <v>52</v>
      </c>
      <c r="BA7" s="57">
        <f t="shared" si="0"/>
        <v>53</v>
      </c>
      <c r="BB7" s="57">
        <f t="shared" si="0"/>
        <v>54</v>
      </c>
      <c r="BC7" s="57">
        <f t="shared" si="0"/>
        <v>55</v>
      </c>
    </row>
    <row r="8" spans="1:55" s="58" customFormat="1" ht="28.5" x14ac:dyDescent="0.2">
      <c r="A8" s="234" t="s">
        <v>5</v>
      </c>
      <c r="B8" s="59" t="s">
        <v>99</v>
      </c>
      <c r="C8" s="60" t="s">
        <v>100</v>
      </c>
      <c r="D8" s="118">
        <f t="shared" ref="D8:K8" si="1">D9+D10</f>
        <v>30934.170999999998</v>
      </c>
      <c r="E8" s="119">
        <f t="shared" si="1"/>
        <v>17669.105</v>
      </c>
      <c r="F8" s="120">
        <f t="shared" si="1"/>
        <v>13223</v>
      </c>
      <c r="G8" s="121">
        <f t="shared" si="1"/>
        <v>30892.105</v>
      </c>
      <c r="H8" s="118">
        <f t="shared" si="1"/>
        <v>97254.114999999991</v>
      </c>
      <c r="I8" s="119">
        <f t="shared" si="1"/>
        <v>67172</v>
      </c>
      <c r="J8" s="120">
        <f t="shared" si="1"/>
        <v>56217</v>
      </c>
      <c r="K8" s="121">
        <f t="shared" si="1"/>
        <v>123389</v>
      </c>
      <c r="L8" s="118">
        <f t="shared" ref="L8:S8" si="2">L9+L10</f>
        <v>18581.029870999999</v>
      </c>
      <c r="M8" s="119">
        <f t="shared" si="2"/>
        <v>16500</v>
      </c>
      <c r="N8" s="120">
        <f t="shared" si="2"/>
        <v>12525.841</v>
      </c>
      <c r="O8" s="121">
        <f t="shared" si="2"/>
        <v>29025.841</v>
      </c>
      <c r="P8" s="118">
        <f t="shared" si="2"/>
        <v>130322.96163823678</v>
      </c>
      <c r="Q8" s="119">
        <f t="shared" si="2"/>
        <v>130309.039</v>
      </c>
      <c r="R8" s="120">
        <f t="shared" si="2"/>
        <v>105353.68700000001</v>
      </c>
      <c r="S8" s="139">
        <f t="shared" si="2"/>
        <v>235662.72600000002</v>
      </c>
      <c r="T8" s="118">
        <f t="shared" ref="T8:AA8" si="3">T9+T10</f>
        <v>22973.160748000002</v>
      </c>
      <c r="U8" s="119">
        <f>U9+U10</f>
        <v>12334.603999999999</v>
      </c>
      <c r="V8" s="120">
        <f t="shared" si="3"/>
        <v>11329.2</v>
      </c>
      <c r="W8" s="121">
        <f t="shared" si="3"/>
        <v>23663.804</v>
      </c>
      <c r="X8" s="118">
        <f t="shared" si="3"/>
        <v>15156.128051</v>
      </c>
      <c r="Y8" s="119">
        <f t="shared" si="3"/>
        <v>7081.8279360000006</v>
      </c>
      <c r="Z8" s="120">
        <f t="shared" si="3"/>
        <v>11541.778</v>
      </c>
      <c r="AA8" s="121">
        <f t="shared" si="3"/>
        <v>18623.605936</v>
      </c>
      <c r="AB8" s="118">
        <f t="shared" ref="AB8:BC8" si="4">AB9+AB10</f>
        <v>18786.837</v>
      </c>
      <c r="AC8" s="119">
        <f t="shared" si="4"/>
        <v>6132.92</v>
      </c>
      <c r="AD8" s="120">
        <f t="shared" si="4"/>
        <v>9448</v>
      </c>
      <c r="AE8" s="121">
        <f t="shared" si="4"/>
        <v>15580.92</v>
      </c>
      <c r="AF8" s="118">
        <f t="shared" si="4"/>
        <v>6017.9216710716082</v>
      </c>
      <c r="AG8" s="119">
        <f t="shared" si="4"/>
        <v>2640</v>
      </c>
      <c r="AH8" s="120">
        <f t="shared" si="4"/>
        <v>2656</v>
      </c>
      <c r="AI8" s="139">
        <f t="shared" si="4"/>
        <v>5296</v>
      </c>
      <c r="AJ8" s="118">
        <f t="shared" si="4"/>
        <v>50056.937977305526</v>
      </c>
      <c r="AK8" s="119">
        <f t="shared" si="4"/>
        <v>21799</v>
      </c>
      <c r="AL8" s="120">
        <f t="shared" si="4"/>
        <v>21937.936999999998</v>
      </c>
      <c r="AM8" s="121">
        <f t="shared" si="4"/>
        <v>43736.936999999998</v>
      </c>
      <c r="AN8" s="118">
        <f t="shared" si="4"/>
        <v>33066.128266</v>
      </c>
      <c r="AO8" s="119">
        <f t="shared" si="4"/>
        <v>17810</v>
      </c>
      <c r="AP8" s="120">
        <f t="shared" si="4"/>
        <v>17225</v>
      </c>
      <c r="AQ8" s="121">
        <f t="shared" si="4"/>
        <v>35035</v>
      </c>
      <c r="AR8" s="118">
        <f t="shared" si="4"/>
        <v>42357.122000000003</v>
      </c>
      <c r="AS8" s="119">
        <f t="shared" si="4"/>
        <v>19671</v>
      </c>
      <c r="AT8" s="120">
        <f t="shared" si="4"/>
        <v>17957</v>
      </c>
      <c r="AU8" s="121">
        <f t="shared" si="4"/>
        <v>37628</v>
      </c>
      <c r="AV8" s="118">
        <f t="shared" si="4"/>
        <v>159300.71476</v>
      </c>
      <c r="AW8" s="119">
        <f t="shared" si="4"/>
        <v>99926</v>
      </c>
      <c r="AX8" s="120">
        <f t="shared" si="4"/>
        <v>94369</v>
      </c>
      <c r="AY8" s="121">
        <f t="shared" si="4"/>
        <v>194295</v>
      </c>
      <c r="AZ8" s="118">
        <f t="shared" si="4"/>
        <v>20849.27200000003</v>
      </c>
      <c r="BA8" s="119">
        <f t="shared" si="4"/>
        <v>7604</v>
      </c>
      <c r="BB8" s="120">
        <f t="shared" si="4"/>
        <v>7093</v>
      </c>
      <c r="BC8" s="139">
        <f t="shared" si="4"/>
        <v>14697</v>
      </c>
    </row>
    <row r="9" spans="1:55" s="58" customFormat="1" ht="15" x14ac:dyDescent="0.2">
      <c r="A9" s="61" t="s">
        <v>33</v>
      </c>
      <c r="B9" s="62" t="s">
        <v>101</v>
      </c>
      <c r="C9" s="63" t="s">
        <v>100</v>
      </c>
      <c r="D9" s="124">
        <v>30934.170999999998</v>
      </c>
      <c r="E9" s="209">
        <f>'[18]1П'!$H$7</f>
        <v>17669.105</v>
      </c>
      <c r="F9" s="145">
        <f>'[18]2П'!$H$7</f>
        <v>13223</v>
      </c>
      <c r="G9" s="145">
        <f>E9+F9</f>
        <v>30892.105</v>
      </c>
      <c r="H9" s="124"/>
      <c r="I9" s="209"/>
      <c r="J9" s="145"/>
      <c r="K9" s="145"/>
      <c r="L9" s="124"/>
      <c r="M9" s="209"/>
      <c r="N9" s="145"/>
      <c r="O9" s="145"/>
      <c r="P9" s="124"/>
      <c r="Q9" s="209"/>
      <c r="R9" s="145"/>
      <c r="S9" s="149"/>
      <c r="T9" s="124"/>
      <c r="U9" s="209"/>
      <c r="V9" s="145"/>
      <c r="W9" s="145"/>
      <c r="X9" s="124"/>
      <c r="Y9" s="209"/>
      <c r="Z9" s="145"/>
      <c r="AA9" s="145"/>
      <c r="AB9" s="124"/>
      <c r="AC9" s="209"/>
      <c r="AD9" s="145"/>
      <c r="AE9" s="145"/>
      <c r="AF9" s="124">
        <v>6017.9216710716082</v>
      </c>
      <c r="AG9" s="209">
        <f>'[19]1П'!$H$7</f>
        <v>2640</v>
      </c>
      <c r="AH9" s="145">
        <f>'[19]2П'!$H$7</f>
        <v>2656</v>
      </c>
      <c r="AI9" s="149">
        <f>AG9+AH9</f>
        <v>5296</v>
      </c>
      <c r="AJ9" s="124"/>
      <c r="AK9" s="209"/>
      <c r="AL9" s="145"/>
      <c r="AM9" s="145"/>
      <c r="AN9" s="124"/>
      <c r="AO9" s="209"/>
      <c r="AP9" s="145"/>
      <c r="AQ9" s="145"/>
      <c r="AR9" s="124"/>
      <c r="AS9" s="209"/>
      <c r="AT9" s="145"/>
      <c r="AU9" s="145"/>
      <c r="AV9" s="124"/>
      <c r="AW9" s="209"/>
      <c r="AX9" s="145"/>
      <c r="AY9" s="145"/>
      <c r="AZ9" s="124">
        <v>20849.27200000003</v>
      </c>
      <c r="BA9" s="210">
        <f>'[20]1П'!$H$7</f>
        <v>7604</v>
      </c>
      <c r="BB9" s="211">
        <f>'[20]2П'!$H$7</f>
        <v>7093</v>
      </c>
      <c r="BC9" s="149">
        <f>BA9+BB9</f>
        <v>14697</v>
      </c>
    </row>
    <row r="10" spans="1:55" s="58" customFormat="1" ht="15" x14ac:dyDescent="0.2">
      <c r="A10" s="77" t="s">
        <v>34</v>
      </c>
      <c r="B10" s="64" t="s">
        <v>102</v>
      </c>
      <c r="C10" s="65" t="s">
        <v>100</v>
      </c>
      <c r="D10" s="123"/>
      <c r="E10" s="128"/>
      <c r="F10" s="129"/>
      <c r="G10" s="129"/>
      <c r="H10" s="123">
        <v>97254.114999999991</v>
      </c>
      <c r="I10" s="128">
        <f>'[21]1П'!$H$7</f>
        <v>67172</v>
      </c>
      <c r="J10" s="129">
        <f>'[21]2П'!$H$7</f>
        <v>56217</v>
      </c>
      <c r="K10" s="129">
        <f>I10+J10</f>
        <v>123389</v>
      </c>
      <c r="L10" s="123">
        <v>18581.029870999999</v>
      </c>
      <c r="M10" s="128">
        <f>'[22]1П'!$H$7</f>
        <v>16500</v>
      </c>
      <c r="N10" s="129">
        <f>'[22]2П'!$H$7</f>
        <v>12525.841</v>
      </c>
      <c r="O10" s="129">
        <f>M10+N10</f>
        <v>29025.841</v>
      </c>
      <c r="P10" s="123">
        <v>130322.96163823678</v>
      </c>
      <c r="Q10" s="128">
        <f>'[23]1П'!$H$7</f>
        <v>130309.039</v>
      </c>
      <c r="R10" s="129">
        <f>'[23]2П'!$H$7</f>
        <v>105353.68700000001</v>
      </c>
      <c r="S10" s="141">
        <f>Q10+R10</f>
        <v>235662.72600000002</v>
      </c>
      <c r="T10" s="123">
        <v>22973.160748000002</v>
      </c>
      <c r="U10" s="216">
        <f>'[24]1П'!$H$7</f>
        <v>12334.603999999999</v>
      </c>
      <c r="V10" s="217">
        <f>'[24]2П'!$H$7</f>
        <v>11329.2</v>
      </c>
      <c r="W10" s="129">
        <f>U10+V10</f>
        <v>23663.804</v>
      </c>
      <c r="X10" s="123">
        <v>15156.128051</v>
      </c>
      <c r="Y10" s="128">
        <f>'[25]1П'!$H$7</f>
        <v>7081.8279360000006</v>
      </c>
      <c r="Z10" s="129">
        <f>'[25]2П'!$H$7</f>
        <v>11541.778</v>
      </c>
      <c r="AA10" s="129">
        <f>Y10+Z10</f>
        <v>18623.605936</v>
      </c>
      <c r="AB10" s="123">
        <v>18786.837</v>
      </c>
      <c r="AC10" s="128">
        <f>'[26]1П'!$H$7</f>
        <v>6132.92</v>
      </c>
      <c r="AD10" s="129">
        <f>'[26]2П'!$H$7</f>
        <v>9448</v>
      </c>
      <c r="AE10" s="129">
        <f>AC10+AD10</f>
        <v>15580.92</v>
      </c>
      <c r="AF10" s="123"/>
      <c r="AG10" s="128"/>
      <c r="AH10" s="129"/>
      <c r="AI10" s="141">
        <f>AG10+AH10</f>
        <v>0</v>
      </c>
      <c r="AJ10" s="123">
        <v>50056.937977305526</v>
      </c>
      <c r="AK10" s="128">
        <f>'[27]1П'!$H$7</f>
        <v>21799</v>
      </c>
      <c r="AL10" s="129">
        <f>'[27]2П'!$H$7</f>
        <v>21937.936999999998</v>
      </c>
      <c r="AM10" s="129">
        <f>AK10+AL10</f>
        <v>43736.936999999998</v>
      </c>
      <c r="AN10" s="123">
        <v>33066.128266</v>
      </c>
      <c r="AO10" s="128">
        <f>'[28]1П'!$H$7</f>
        <v>17810</v>
      </c>
      <c r="AP10" s="129">
        <f>'[28]2П'!$H$7</f>
        <v>17225</v>
      </c>
      <c r="AQ10" s="129">
        <f>AO10+AP10</f>
        <v>35035</v>
      </c>
      <c r="AR10" s="123">
        <v>42357.122000000003</v>
      </c>
      <c r="AS10" s="128">
        <f>'[29]1П'!$H$7</f>
        <v>19671</v>
      </c>
      <c r="AT10" s="129">
        <f>'[29]2П'!$H$7</f>
        <v>17957</v>
      </c>
      <c r="AU10" s="129">
        <f>AS10+AT10</f>
        <v>37628</v>
      </c>
      <c r="AV10" s="123">
        <v>159300.71476</v>
      </c>
      <c r="AW10" s="128">
        <f>'[30]1П'!$H$7</f>
        <v>99926</v>
      </c>
      <c r="AX10" s="129">
        <f>'[30]2П'!$H$7</f>
        <v>94369</v>
      </c>
      <c r="AY10" s="129">
        <f>AW10+AX10</f>
        <v>194295</v>
      </c>
      <c r="AZ10" s="123"/>
      <c r="BA10" s="128"/>
      <c r="BB10" s="129"/>
      <c r="BC10" s="141"/>
    </row>
    <row r="11" spans="1:55" s="58" customFormat="1" ht="28.5" x14ac:dyDescent="0.2">
      <c r="A11" s="78" t="s">
        <v>6</v>
      </c>
      <c r="B11" s="66" t="s">
        <v>103</v>
      </c>
      <c r="C11" s="65" t="s">
        <v>100</v>
      </c>
      <c r="D11" s="126"/>
      <c r="E11" s="144"/>
      <c r="F11" s="146"/>
      <c r="G11" s="127"/>
      <c r="H11" s="126">
        <v>179034.10047490627</v>
      </c>
      <c r="I11" s="144">
        <f>'[21]1П'!$H$10</f>
        <v>96753.956999999995</v>
      </c>
      <c r="J11" s="146">
        <f>'[21]2П'!$H$10</f>
        <v>85562</v>
      </c>
      <c r="K11" s="146">
        <f>I11+J11</f>
        <v>182315.95699999999</v>
      </c>
      <c r="L11" s="126"/>
      <c r="M11" s="144"/>
      <c r="N11" s="146"/>
      <c r="O11" s="127"/>
      <c r="P11" s="126"/>
      <c r="Q11" s="144"/>
      <c r="R11" s="146"/>
      <c r="S11" s="142"/>
      <c r="T11" s="126"/>
      <c r="U11" s="224"/>
      <c r="V11" s="225"/>
      <c r="W11" s="127"/>
      <c r="X11" s="126"/>
      <c r="Y11" s="144"/>
      <c r="Z11" s="146"/>
      <c r="AA11" s="127"/>
      <c r="AB11" s="126"/>
      <c r="AC11" s="144"/>
      <c r="AD11" s="146"/>
      <c r="AE11" s="127"/>
      <c r="AF11" s="126"/>
      <c r="AG11" s="144"/>
      <c r="AH11" s="146"/>
      <c r="AI11" s="142"/>
      <c r="AJ11" s="126"/>
      <c r="AK11" s="144"/>
      <c r="AL11" s="146"/>
      <c r="AM11" s="127"/>
      <c r="AN11" s="126"/>
      <c r="AO11" s="144"/>
      <c r="AP11" s="146"/>
      <c r="AQ11" s="127"/>
      <c r="AR11" s="126"/>
      <c r="AS11" s="144"/>
      <c r="AT11" s="146"/>
      <c r="AU11" s="127"/>
      <c r="AV11" s="126"/>
      <c r="AW11" s="144"/>
      <c r="AX11" s="146"/>
      <c r="AY11" s="127"/>
      <c r="AZ11" s="126"/>
      <c r="BA11" s="144"/>
      <c r="BB11" s="146"/>
      <c r="BC11" s="142"/>
    </row>
    <row r="12" spans="1:55" s="58" customFormat="1" ht="15" x14ac:dyDescent="0.2">
      <c r="A12" s="77" t="s">
        <v>7</v>
      </c>
      <c r="B12" s="67" t="s">
        <v>104</v>
      </c>
      <c r="C12" s="65" t="s">
        <v>100</v>
      </c>
      <c r="D12" s="130"/>
      <c r="E12" s="128"/>
      <c r="F12" s="129"/>
      <c r="G12" s="125"/>
      <c r="H12" s="123">
        <v>16069.334999999999</v>
      </c>
      <c r="I12" s="128">
        <f>'[21]1П'!$H$8</f>
        <v>125.345</v>
      </c>
      <c r="J12" s="129">
        <f>'[21]2П'!$H$8</f>
        <v>94</v>
      </c>
      <c r="K12" s="125">
        <f>I12+J12</f>
        <v>219.345</v>
      </c>
      <c r="L12" s="123">
        <v>1.5739999999999998</v>
      </c>
      <c r="M12" s="128">
        <f>'[22]1П'!$H$8</f>
        <v>1.3080000000000001</v>
      </c>
      <c r="N12" s="129">
        <f>'[22]2П'!$H$8</f>
        <v>19.010000000000002</v>
      </c>
      <c r="O12" s="125">
        <f>M12+N12</f>
        <v>20.318000000000001</v>
      </c>
      <c r="P12" s="123">
        <v>18.192</v>
      </c>
      <c r="Q12" s="128">
        <f>'[23]1П'!$H$8</f>
        <v>74.509</v>
      </c>
      <c r="R12" s="129">
        <f>'[23]2П'!$H$8</f>
        <v>107.687</v>
      </c>
      <c r="S12" s="141">
        <f>Q12+R12</f>
        <v>182.196</v>
      </c>
      <c r="T12" s="123"/>
      <c r="U12" s="216"/>
      <c r="V12" s="217"/>
      <c r="W12" s="125"/>
      <c r="X12" s="123"/>
      <c r="Y12" s="128"/>
      <c r="Z12" s="129">
        <f>'[25]2П'!$H$8</f>
        <v>372</v>
      </c>
      <c r="AA12" s="125">
        <f>Y12+Z12</f>
        <v>372</v>
      </c>
      <c r="AB12" s="123">
        <v>2648.7629999999999</v>
      </c>
      <c r="AC12" s="128">
        <f>'[26]1П'!$H$8</f>
        <v>2061.92</v>
      </c>
      <c r="AD12" s="129">
        <f>'[26]2П'!$H$8</f>
        <v>1239</v>
      </c>
      <c r="AE12" s="125">
        <f>AC12+AD12</f>
        <v>3300.92</v>
      </c>
      <c r="AF12" s="123">
        <v>753.98540616856189</v>
      </c>
      <c r="AG12" s="128"/>
      <c r="AH12" s="129"/>
      <c r="AI12" s="141">
        <f>AG12+AH12</f>
        <v>0</v>
      </c>
      <c r="AJ12" s="123">
        <v>3888.422942077093</v>
      </c>
      <c r="AK12" s="128">
        <f>'[27]1П'!$H$8</f>
        <v>26.599</v>
      </c>
      <c r="AL12" s="129">
        <f>'[27]2П'!$H$8</f>
        <v>35.730000000000004</v>
      </c>
      <c r="AM12" s="125">
        <f>AK12+AL12</f>
        <v>62.329000000000008</v>
      </c>
      <c r="AN12" s="123"/>
      <c r="AO12" s="128"/>
      <c r="AP12" s="129"/>
      <c r="AQ12" s="125">
        <f>AO12+AP12</f>
        <v>0</v>
      </c>
      <c r="AR12" s="123"/>
      <c r="AS12" s="128"/>
      <c r="AT12" s="129"/>
      <c r="AU12" s="125">
        <f>AS12+AT12</f>
        <v>0</v>
      </c>
      <c r="AV12" s="123">
        <v>1567.354</v>
      </c>
      <c r="AW12" s="128">
        <f>'[30]1П'!$H$8</f>
        <v>1190.1609999999998</v>
      </c>
      <c r="AX12" s="129">
        <f>'[30]2П'!$H$8</f>
        <v>1459.6279999999999</v>
      </c>
      <c r="AY12" s="125">
        <f>AW12+AX12</f>
        <v>2649.7889999999998</v>
      </c>
      <c r="AZ12" s="123"/>
      <c r="BA12" s="128"/>
      <c r="BB12" s="129"/>
      <c r="BC12" s="141"/>
    </row>
    <row r="13" spans="1:55" s="58" customFormat="1" ht="15" x14ac:dyDescent="0.2">
      <c r="A13" s="77" t="s">
        <v>8</v>
      </c>
      <c r="B13" s="67" t="s">
        <v>105</v>
      </c>
      <c r="C13" s="65" t="s">
        <v>100</v>
      </c>
      <c r="D13" s="123">
        <f t="shared" ref="D13:K13" si="5">D8+D11-D12</f>
        <v>30934.170999999998</v>
      </c>
      <c r="E13" s="128">
        <f t="shared" si="5"/>
        <v>17669.105</v>
      </c>
      <c r="F13" s="129">
        <f t="shared" si="5"/>
        <v>13223</v>
      </c>
      <c r="G13" s="122">
        <f t="shared" si="5"/>
        <v>30892.105</v>
      </c>
      <c r="H13" s="123">
        <f t="shared" si="5"/>
        <v>260218.88047490627</v>
      </c>
      <c r="I13" s="128">
        <f t="shared" si="5"/>
        <v>163800.61199999999</v>
      </c>
      <c r="J13" s="129">
        <f>J8+J11-J12</f>
        <v>141685</v>
      </c>
      <c r="K13" s="122">
        <f t="shared" si="5"/>
        <v>305485.61200000002</v>
      </c>
      <c r="L13" s="123">
        <f t="shared" ref="L13:S13" si="6">L8+L11-L12</f>
        <v>18579.455870999998</v>
      </c>
      <c r="M13" s="128">
        <f t="shared" si="6"/>
        <v>16498.691999999999</v>
      </c>
      <c r="N13" s="129">
        <f t="shared" si="6"/>
        <v>12506.831</v>
      </c>
      <c r="O13" s="122">
        <f t="shared" si="6"/>
        <v>29005.523000000001</v>
      </c>
      <c r="P13" s="123">
        <f t="shared" si="6"/>
        <v>130304.76963823679</v>
      </c>
      <c r="Q13" s="128">
        <f t="shared" si="6"/>
        <v>130234.53</v>
      </c>
      <c r="R13" s="129">
        <f t="shared" si="6"/>
        <v>105246</v>
      </c>
      <c r="S13" s="140">
        <f t="shared" si="6"/>
        <v>235480.53000000003</v>
      </c>
      <c r="T13" s="123">
        <f t="shared" ref="T13:AA13" si="7">T8+T11-T12</f>
        <v>22973.160748000002</v>
      </c>
      <c r="U13" s="216">
        <f t="shared" si="7"/>
        <v>12334.603999999999</v>
      </c>
      <c r="V13" s="217">
        <f t="shared" si="7"/>
        <v>11329.2</v>
      </c>
      <c r="W13" s="122">
        <f t="shared" si="7"/>
        <v>23663.804</v>
      </c>
      <c r="X13" s="123">
        <f t="shared" si="7"/>
        <v>15156.128051</v>
      </c>
      <c r="Y13" s="128">
        <f t="shared" si="7"/>
        <v>7081.8279360000006</v>
      </c>
      <c r="Z13" s="129">
        <f t="shared" si="7"/>
        <v>11169.778</v>
      </c>
      <c r="AA13" s="122">
        <f t="shared" si="7"/>
        <v>18251.605936</v>
      </c>
      <c r="AB13" s="123">
        <f t="shared" ref="AB13:BC13" si="8">AB8+AB11-AB12</f>
        <v>16138.074000000001</v>
      </c>
      <c r="AC13" s="128">
        <f t="shared" si="8"/>
        <v>4071</v>
      </c>
      <c r="AD13" s="129">
        <f t="shared" si="8"/>
        <v>8209</v>
      </c>
      <c r="AE13" s="122">
        <f t="shared" si="8"/>
        <v>12280</v>
      </c>
      <c r="AF13" s="123">
        <f t="shared" si="8"/>
        <v>5263.9362649030463</v>
      </c>
      <c r="AG13" s="128">
        <f t="shared" si="8"/>
        <v>2640</v>
      </c>
      <c r="AH13" s="129">
        <f t="shared" si="8"/>
        <v>2656</v>
      </c>
      <c r="AI13" s="140">
        <f t="shared" si="8"/>
        <v>5296</v>
      </c>
      <c r="AJ13" s="123">
        <f t="shared" si="8"/>
        <v>46168.515035228433</v>
      </c>
      <c r="AK13" s="128">
        <f t="shared" si="8"/>
        <v>21772.401000000002</v>
      </c>
      <c r="AL13" s="129">
        <f t="shared" si="8"/>
        <v>21902.206999999999</v>
      </c>
      <c r="AM13" s="122">
        <f t="shared" si="8"/>
        <v>43674.608</v>
      </c>
      <c r="AN13" s="123">
        <f t="shared" si="8"/>
        <v>33066.128266</v>
      </c>
      <c r="AO13" s="128">
        <f t="shared" si="8"/>
        <v>17810</v>
      </c>
      <c r="AP13" s="129">
        <f t="shared" si="8"/>
        <v>17225</v>
      </c>
      <c r="AQ13" s="122">
        <f t="shared" si="8"/>
        <v>35035</v>
      </c>
      <c r="AR13" s="123">
        <f t="shared" si="8"/>
        <v>42357.122000000003</v>
      </c>
      <c r="AS13" s="128">
        <f t="shared" si="8"/>
        <v>19671</v>
      </c>
      <c r="AT13" s="129">
        <f t="shared" si="8"/>
        <v>17957</v>
      </c>
      <c r="AU13" s="122">
        <f t="shared" si="8"/>
        <v>37628</v>
      </c>
      <c r="AV13" s="123">
        <f t="shared" si="8"/>
        <v>157733.36076000001</v>
      </c>
      <c r="AW13" s="128">
        <f t="shared" si="8"/>
        <v>98735.839000000007</v>
      </c>
      <c r="AX13" s="129">
        <f t="shared" si="8"/>
        <v>92909.372000000003</v>
      </c>
      <c r="AY13" s="122">
        <f t="shared" si="8"/>
        <v>191645.21100000001</v>
      </c>
      <c r="AZ13" s="123">
        <f t="shared" si="8"/>
        <v>20849.27200000003</v>
      </c>
      <c r="BA13" s="128">
        <f t="shared" si="8"/>
        <v>7604</v>
      </c>
      <c r="BB13" s="129">
        <f t="shared" si="8"/>
        <v>7093</v>
      </c>
      <c r="BC13" s="140">
        <f t="shared" si="8"/>
        <v>14697</v>
      </c>
    </row>
    <row r="14" spans="1:55" s="58" customFormat="1" ht="15" x14ac:dyDescent="0.2">
      <c r="A14" s="77" t="s">
        <v>9</v>
      </c>
      <c r="B14" s="67" t="s">
        <v>106</v>
      </c>
      <c r="C14" s="65" t="s">
        <v>100</v>
      </c>
      <c r="D14" s="123">
        <f t="shared" ref="D14:K14" si="9">D15+D16</f>
        <v>2366.7730000000001</v>
      </c>
      <c r="E14" s="128">
        <f t="shared" si="9"/>
        <v>3140.4980000000005</v>
      </c>
      <c r="F14" s="129">
        <f t="shared" si="9"/>
        <v>596.88756999999987</v>
      </c>
      <c r="G14" s="125">
        <f t="shared" si="9"/>
        <v>3737.3855700000004</v>
      </c>
      <c r="H14" s="123">
        <f t="shared" si="9"/>
        <v>8709.5259999999998</v>
      </c>
      <c r="I14" s="128">
        <f t="shared" si="9"/>
        <v>15998.923349999999</v>
      </c>
      <c r="J14" s="129">
        <f t="shared" si="9"/>
        <v>17430.305452000001</v>
      </c>
      <c r="K14" s="125">
        <f t="shared" si="9"/>
        <v>33429.228801999998</v>
      </c>
      <c r="L14" s="123">
        <f t="shared" ref="L14:S14" si="10">L15+L16</f>
        <v>697.65800000000002</v>
      </c>
      <c r="M14" s="128">
        <f t="shared" si="10"/>
        <v>7410.8657560000011</v>
      </c>
      <c r="N14" s="129">
        <f t="shared" si="10"/>
        <v>4785.2465460000003</v>
      </c>
      <c r="O14" s="125">
        <f t="shared" si="10"/>
        <v>12196.112302000001</v>
      </c>
      <c r="P14" s="123">
        <f t="shared" si="10"/>
        <v>4130.6610000000001</v>
      </c>
      <c r="Q14" s="128">
        <f t="shared" si="10"/>
        <v>19116.661740999996</v>
      </c>
      <c r="R14" s="129">
        <f t="shared" si="10"/>
        <v>8225.1293029999997</v>
      </c>
      <c r="S14" s="141">
        <f t="shared" si="10"/>
        <v>27341.791043999998</v>
      </c>
      <c r="T14" s="123">
        <f t="shared" ref="T14:AA14" si="11">T15+T16</f>
        <v>1421.12</v>
      </c>
      <c r="U14" s="216">
        <f t="shared" si="11"/>
        <v>2375.2743020000003</v>
      </c>
      <c r="V14" s="217">
        <f t="shared" si="11"/>
        <v>1416.942534</v>
      </c>
      <c r="W14" s="125">
        <f t="shared" si="11"/>
        <v>3792.2168360000005</v>
      </c>
      <c r="X14" s="123">
        <f t="shared" si="11"/>
        <v>375.11399999999998</v>
      </c>
      <c r="Y14" s="128">
        <f t="shared" si="11"/>
        <v>172.727</v>
      </c>
      <c r="Z14" s="129">
        <f t="shared" si="11"/>
        <v>4526.5320000000002</v>
      </c>
      <c r="AA14" s="125">
        <f t="shared" si="11"/>
        <v>4699.259</v>
      </c>
      <c r="AB14" s="123">
        <f t="shared" ref="AB14:BC14" si="12">AB15+AB16</f>
        <v>1809.867</v>
      </c>
      <c r="AC14" s="128">
        <f t="shared" si="12"/>
        <v>-2053.5234490000003</v>
      </c>
      <c r="AD14" s="129">
        <f t="shared" si="12"/>
        <v>2295.46</v>
      </c>
      <c r="AE14" s="125">
        <f t="shared" si="12"/>
        <v>241.93655099999978</v>
      </c>
      <c r="AF14" s="123">
        <f t="shared" si="12"/>
        <v>926.87389752412832</v>
      </c>
      <c r="AG14" s="128">
        <f t="shared" si="12"/>
        <v>136.56331</v>
      </c>
      <c r="AH14" s="129">
        <f t="shared" si="12"/>
        <v>98.672419999999988</v>
      </c>
      <c r="AI14" s="141">
        <f t="shared" si="12"/>
        <v>235.23572999999999</v>
      </c>
      <c r="AJ14" s="123">
        <f t="shared" si="12"/>
        <v>4493.1198832284308</v>
      </c>
      <c r="AK14" s="128">
        <f t="shared" si="12"/>
        <v>2070.4511069999999</v>
      </c>
      <c r="AL14" s="129">
        <f t="shared" si="12"/>
        <v>3267.3795160000004</v>
      </c>
      <c r="AM14" s="125">
        <f t="shared" si="12"/>
        <v>5337.8306229999998</v>
      </c>
      <c r="AN14" s="123">
        <f t="shared" si="12"/>
        <v>3050.681</v>
      </c>
      <c r="AO14" s="128">
        <f t="shared" si="12"/>
        <v>384.25775999999996</v>
      </c>
      <c r="AP14" s="129">
        <f t="shared" si="12"/>
        <v>-154.91296099999983</v>
      </c>
      <c r="AQ14" s="125">
        <f t="shared" si="12"/>
        <v>229.34479900000014</v>
      </c>
      <c r="AR14" s="123">
        <f t="shared" si="12"/>
        <v>10629.096</v>
      </c>
      <c r="AS14" s="128">
        <f t="shared" si="12"/>
        <v>2581.1434079999999</v>
      </c>
      <c r="AT14" s="129">
        <f t="shared" si="12"/>
        <v>2693.0118389999998</v>
      </c>
      <c r="AU14" s="125">
        <f t="shared" si="12"/>
        <v>5274.1552469999997</v>
      </c>
      <c r="AV14" s="123">
        <f t="shared" si="12"/>
        <v>8151.66</v>
      </c>
      <c r="AW14" s="128">
        <f t="shared" si="12"/>
        <v>15490.696946</v>
      </c>
      <c r="AX14" s="129">
        <f t="shared" si="12"/>
        <v>18479.314202000001</v>
      </c>
      <c r="AY14" s="125">
        <f t="shared" si="12"/>
        <v>33970.011148000005</v>
      </c>
      <c r="AZ14" s="123">
        <f t="shared" si="12"/>
        <v>5066.0410000000002</v>
      </c>
      <c r="BA14" s="128">
        <f t="shared" si="12"/>
        <v>1486.8502000000001</v>
      </c>
      <c r="BB14" s="129">
        <f t="shared" si="12"/>
        <v>1203.706514</v>
      </c>
      <c r="BC14" s="141">
        <f t="shared" si="12"/>
        <v>2690.5567140000003</v>
      </c>
    </row>
    <row r="15" spans="1:55" s="58" customFormat="1" ht="15" x14ac:dyDescent="0.2">
      <c r="A15" s="235" t="s">
        <v>107</v>
      </c>
      <c r="B15" s="68" t="s">
        <v>108</v>
      </c>
      <c r="C15" s="69" t="s">
        <v>100</v>
      </c>
      <c r="D15" s="130">
        <v>2366.7730000000001</v>
      </c>
      <c r="E15" s="212">
        <f>'[18]1П'!$H$11</f>
        <v>3140.4980000000005</v>
      </c>
      <c r="F15" s="213">
        <f>'[18]2П'!$H$11</f>
        <v>596.88756999999987</v>
      </c>
      <c r="G15" s="125">
        <f>E15+F15</f>
        <v>3737.3855700000004</v>
      </c>
      <c r="H15" s="130">
        <v>8709.5259999999998</v>
      </c>
      <c r="I15" s="212">
        <f>'[21]1П'!$H$11</f>
        <v>15998.923349999999</v>
      </c>
      <c r="J15" s="213">
        <f>'[21]2П'!$H$11</f>
        <v>17430.305452000001</v>
      </c>
      <c r="K15" s="125">
        <f>I15+J15</f>
        <v>33429.228801999998</v>
      </c>
      <c r="L15" s="130">
        <v>697.65800000000002</v>
      </c>
      <c r="M15" s="212">
        <f>'[22]1П'!$H$11</f>
        <v>7410.8657560000011</v>
      </c>
      <c r="N15" s="213">
        <f>'[22]2П'!$H$11</f>
        <v>4785.2465460000003</v>
      </c>
      <c r="O15" s="125">
        <f>M15+N15</f>
        <v>12196.112302000001</v>
      </c>
      <c r="P15" s="130">
        <v>4130.6610000000001</v>
      </c>
      <c r="Q15" s="212">
        <f>'[23]1П'!$H$11</f>
        <v>19116.661740999996</v>
      </c>
      <c r="R15" s="213">
        <f>'[23]2П'!$H$11</f>
        <v>8225.1293029999997</v>
      </c>
      <c r="S15" s="141">
        <f>Q15+R15</f>
        <v>27341.791043999998</v>
      </c>
      <c r="T15" s="130">
        <v>1421.12</v>
      </c>
      <c r="U15" s="214">
        <f>'[24]1П'!$H$11</f>
        <v>2375.2743020000003</v>
      </c>
      <c r="V15" s="215">
        <f>'[24]2П'!$H$11</f>
        <v>1416.942534</v>
      </c>
      <c r="W15" s="125">
        <f>U15+V15</f>
        <v>3792.2168360000005</v>
      </c>
      <c r="X15" s="130">
        <v>375.11399999999998</v>
      </c>
      <c r="Y15" s="212">
        <f>'[25]1П'!$H$11</f>
        <v>172.727</v>
      </c>
      <c r="Z15" s="213">
        <f>'[25]2П'!$H$11</f>
        <v>4526.5320000000002</v>
      </c>
      <c r="AA15" s="125">
        <f>Y15+Z15</f>
        <v>4699.259</v>
      </c>
      <c r="AB15" s="130">
        <v>1809.867</v>
      </c>
      <c r="AC15" s="212">
        <f>'[26]1П'!$H$11</f>
        <v>-2053.5234490000003</v>
      </c>
      <c r="AD15" s="213">
        <f>'[26]2П'!$H$11</f>
        <v>2295.46</v>
      </c>
      <c r="AE15" s="125">
        <f>AC15+AD15</f>
        <v>241.93655099999978</v>
      </c>
      <c r="AF15" s="130">
        <v>926.87389752412832</v>
      </c>
      <c r="AG15" s="212">
        <f>'[19]1П'!$H$11</f>
        <v>136.56331</v>
      </c>
      <c r="AH15" s="213">
        <f>'[19]2П'!$H$11</f>
        <v>98.672419999999988</v>
      </c>
      <c r="AI15" s="141">
        <f>AG15+AH15</f>
        <v>235.23572999999999</v>
      </c>
      <c r="AJ15" s="130">
        <v>4493.1198832284308</v>
      </c>
      <c r="AK15" s="212">
        <f>'[27]1П'!$H$11</f>
        <v>2070.4511069999999</v>
      </c>
      <c r="AL15" s="213">
        <f>'[27]2П'!$H$11</f>
        <v>3267.3795160000004</v>
      </c>
      <c r="AM15" s="125">
        <f>AK15+AL15</f>
        <v>5337.8306229999998</v>
      </c>
      <c r="AN15" s="130">
        <v>3050.681</v>
      </c>
      <c r="AO15" s="212">
        <f>'[28]1П'!$H$11</f>
        <v>384.25775999999996</v>
      </c>
      <c r="AP15" s="213">
        <f>'[28]2П'!$H$11</f>
        <v>-154.91296099999983</v>
      </c>
      <c r="AQ15" s="125">
        <f>AO15+AP15</f>
        <v>229.34479900000014</v>
      </c>
      <c r="AR15" s="130">
        <v>10629.096</v>
      </c>
      <c r="AS15" s="212">
        <f>'[29]1П'!$H$11</f>
        <v>2581.1434079999999</v>
      </c>
      <c r="AT15" s="213">
        <f>'[29]2П'!$H$11</f>
        <v>2693.0118389999998</v>
      </c>
      <c r="AU15" s="125">
        <f>AS15+AT15</f>
        <v>5274.1552469999997</v>
      </c>
      <c r="AV15" s="130">
        <v>8151.66</v>
      </c>
      <c r="AW15" s="212">
        <f>'[30]1П'!$H$11</f>
        <v>15490.696946</v>
      </c>
      <c r="AX15" s="213">
        <f>'[30]2П'!$H$11</f>
        <v>18479.314202000001</v>
      </c>
      <c r="AY15" s="125">
        <f>AW15+AX15</f>
        <v>33970.011148000005</v>
      </c>
      <c r="AZ15" s="130">
        <v>5066.0410000000002</v>
      </c>
      <c r="BA15" s="214">
        <f>'[20]1П'!$H$11</f>
        <v>1486.8502000000001</v>
      </c>
      <c r="BB15" s="215">
        <f>'[20]2П'!$H$11</f>
        <v>1203.706514</v>
      </c>
      <c r="BC15" s="141">
        <f>BA15+BB15</f>
        <v>2690.5567140000003</v>
      </c>
    </row>
    <row r="16" spans="1:55" s="58" customFormat="1" ht="15" x14ac:dyDescent="0.2">
      <c r="A16" s="75" t="s">
        <v>109</v>
      </c>
      <c r="B16" s="68" t="s">
        <v>110</v>
      </c>
      <c r="C16" s="65" t="s">
        <v>100</v>
      </c>
      <c r="D16" s="123"/>
      <c r="E16" s="128"/>
      <c r="F16" s="129"/>
      <c r="G16" s="125"/>
      <c r="H16" s="123"/>
      <c r="I16" s="128"/>
      <c r="J16" s="129"/>
      <c r="K16" s="125"/>
      <c r="L16" s="123"/>
      <c r="M16" s="128"/>
      <c r="N16" s="129"/>
      <c r="O16" s="125"/>
      <c r="P16" s="123"/>
      <c r="Q16" s="128"/>
      <c r="R16" s="129"/>
      <c r="S16" s="141"/>
      <c r="T16" s="123"/>
      <c r="U16" s="128"/>
      <c r="V16" s="129"/>
      <c r="W16" s="125"/>
      <c r="X16" s="123"/>
      <c r="Y16" s="128"/>
      <c r="Z16" s="129"/>
      <c r="AA16" s="125"/>
      <c r="AB16" s="123"/>
      <c r="AC16" s="128"/>
      <c r="AD16" s="129"/>
      <c r="AE16" s="125"/>
      <c r="AF16" s="123"/>
      <c r="AG16" s="128"/>
      <c r="AH16" s="129"/>
      <c r="AI16" s="141"/>
      <c r="AJ16" s="123"/>
      <c r="AK16" s="128"/>
      <c r="AL16" s="129"/>
      <c r="AM16" s="125"/>
      <c r="AN16" s="123"/>
      <c r="AO16" s="128"/>
      <c r="AP16" s="129"/>
      <c r="AQ16" s="125"/>
      <c r="AR16" s="123"/>
      <c r="AS16" s="128"/>
      <c r="AT16" s="129"/>
      <c r="AU16" s="125"/>
      <c r="AV16" s="123"/>
      <c r="AW16" s="128"/>
      <c r="AX16" s="129"/>
      <c r="AY16" s="125"/>
      <c r="AZ16" s="123"/>
      <c r="BA16" s="128"/>
      <c r="BB16" s="129"/>
      <c r="BC16" s="141"/>
    </row>
    <row r="17" spans="1:55" s="73" customFormat="1" ht="19.5" customHeight="1" x14ac:dyDescent="0.2">
      <c r="A17" s="70" t="s">
        <v>10</v>
      </c>
      <c r="B17" s="71" t="s">
        <v>111</v>
      </c>
      <c r="C17" s="72" t="s">
        <v>100</v>
      </c>
      <c r="D17" s="131">
        <f t="shared" ref="D17:K17" si="13">D13-D14</f>
        <v>28567.397999999997</v>
      </c>
      <c r="E17" s="132">
        <f t="shared" si="13"/>
        <v>14528.607</v>
      </c>
      <c r="F17" s="133">
        <f t="shared" si="13"/>
        <v>12626.112430000001</v>
      </c>
      <c r="G17" s="127">
        <f t="shared" si="13"/>
        <v>27154.719429999997</v>
      </c>
      <c r="H17" s="131">
        <f t="shared" si="13"/>
        <v>251509.35447490626</v>
      </c>
      <c r="I17" s="132">
        <f t="shared" si="13"/>
        <v>147801.68865</v>
      </c>
      <c r="J17" s="133">
        <f>J13-J14</f>
        <v>124254.694548</v>
      </c>
      <c r="K17" s="127">
        <f t="shared" si="13"/>
        <v>272056.38319800003</v>
      </c>
      <c r="L17" s="131">
        <f t="shared" ref="L17:S17" si="14">L13-L14</f>
        <v>17881.797870999999</v>
      </c>
      <c r="M17" s="132">
        <f t="shared" si="14"/>
        <v>9087.826243999998</v>
      </c>
      <c r="N17" s="133">
        <f t="shared" si="14"/>
        <v>7721.5844539999998</v>
      </c>
      <c r="O17" s="127">
        <f t="shared" si="14"/>
        <v>16809.410698</v>
      </c>
      <c r="P17" s="131">
        <f t="shared" si="14"/>
        <v>126174.10863823679</v>
      </c>
      <c r="Q17" s="132">
        <f t="shared" si="14"/>
        <v>111117.86825900001</v>
      </c>
      <c r="R17" s="133">
        <f t="shared" si="14"/>
        <v>97020.870697000006</v>
      </c>
      <c r="S17" s="142">
        <f t="shared" si="14"/>
        <v>208138.73895600002</v>
      </c>
      <c r="T17" s="131">
        <f t="shared" ref="T17:AA17" si="15">T13-T14</f>
        <v>21552.040748000003</v>
      </c>
      <c r="U17" s="132">
        <f t="shared" si="15"/>
        <v>9959.3296979999996</v>
      </c>
      <c r="V17" s="133">
        <f t="shared" si="15"/>
        <v>9912.2574660000009</v>
      </c>
      <c r="W17" s="127">
        <f t="shared" si="15"/>
        <v>19871.587164</v>
      </c>
      <c r="X17" s="131">
        <f t="shared" si="15"/>
        <v>14781.014051</v>
      </c>
      <c r="Y17" s="132">
        <f t="shared" si="15"/>
        <v>6909.1009360000007</v>
      </c>
      <c r="Z17" s="133">
        <f t="shared" si="15"/>
        <v>6643.2460000000001</v>
      </c>
      <c r="AA17" s="127">
        <f t="shared" si="15"/>
        <v>13552.346936</v>
      </c>
      <c r="AB17" s="131">
        <f t="shared" ref="AB17:BC17" si="16">AB13-AB14</f>
        <v>14328.207</v>
      </c>
      <c r="AC17" s="132">
        <f t="shared" si="16"/>
        <v>6124.5234490000003</v>
      </c>
      <c r="AD17" s="133">
        <f t="shared" si="16"/>
        <v>5913.54</v>
      </c>
      <c r="AE17" s="127">
        <f t="shared" si="16"/>
        <v>12038.063449000001</v>
      </c>
      <c r="AF17" s="131">
        <f t="shared" si="16"/>
        <v>4337.0623673789178</v>
      </c>
      <c r="AG17" s="132">
        <f t="shared" si="16"/>
        <v>2503.43669</v>
      </c>
      <c r="AH17" s="133">
        <f t="shared" si="16"/>
        <v>2557.3275800000001</v>
      </c>
      <c r="AI17" s="142">
        <f t="shared" si="16"/>
        <v>5060.7642699999997</v>
      </c>
      <c r="AJ17" s="131">
        <f t="shared" si="16"/>
        <v>41675.395152000005</v>
      </c>
      <c r="AK17" s="132">
        <f t="shared" si="16"/>
        <v>19701.949893000001</v>
      </c>
      <c r="AL17" s="133">
        <f t="shared" si="16"/>
        <v>18634.827483999998</v>
      </c>
      <c r="AM17" s="127">
        <f t="shared" si="16"/>
        <v>38336.777376999999</v>
      </c>
      <c r="AN17" s="131">
        <f t="shared" si="16"/>
        <v>30015.447265999999</v>
      </c>
      <c r="AO17" s="132">
        <f t="shared" si="16"/>
        <v>17425.74224</v>
      </c>
      <c r="AP17" s="133">
        <f t="shared" si="16"/>
        <v>17379.912960999998</v>
      </c>
      <c r="AQ17" s="127">
        <f t="shared" si="16"/>
        <v>34805.655201000001</v>
      </c>
      <c r="AR17" s="131">
        <f t="shared" si="16"/>
        <v>31728.026000000005</v>
      </c>
      <c r="AS17" s="132">
        <f t="shared" si="16"/>
        <v>17089.856592</v>
      </c>
      <c r="AT17" s="133">
        <f t="shared" si="16"/>
        <v>15263.988161000001</v>
      </c>
      <c r="AU17" s="127">
        <f t="shared" si="16"/>
        <v>32353.844753000001</v>
      </c>
      <c r="AV17" s="131">
        <f t="shared" si="16"/>
        <v>149581.70076000001</v>
      </c>
      <c r="AW17" s="132">
        <f t="shared" si="16"/>
        <v>83245.142054000011</v>
      </c>
      <c r="AX17" s="133">
        <f t="shared" si="16"/>
        <v>74430.057797999994</v>
      </c>
      <c r="AY17" s="127">
        <f t="shared" si="16"/>
        <v>157675.19985199999</v>
      </c>
      <c r="AZ17" s="131">
        <f t="shared" si="16"/>
        <v>15783.231000000029</v>
      </c>
      <c r="BA17" s="132">
        <f t="shared" si="16"/>
        <v>6117.1498000000001</v>
      </c>
      <c r="BB17" s="133">
        <f t="shared" si="16"/>
        <v>5889.2934860000005</v>
      </c>
      <c r="BC17" s="142">
        <f t="shared" si="16"/>
        <v>12006.443286</v>
      </c>
    </row>
    <row r="18" spans="1:55" s="58" customFormat="1" ht="15" x14ac:dyDescent="0.2">
      <c r="A18" s="74" t="s">
        <v>112</v>
      </c>
      <c r="B18" s="67" t="s">
        <v>113</v>
      </c>
      <c r="C18" s="65" t="s">
        <v>100</v>
      </c>
      <c r="D18" s="123">
        <f t="shared" ref="D18:K18" si="17">D19+D20+D21</f>
        <v>2254.163</v>
      </c>
      <c r="E18" s="128">
        <f t="shared" si="17"/>
        <v>953.66300000000001</v>
      </c>
      <c r="F18" s="129">
        <f t="shared" si="17"/>
        <v>670.58399999999995</v>
      </c>
      <c r="G18" s="122">
        <f t="shared" si="17"/>
        <v>1624.2469999999998</v>
      </c>
      <c r="H18" s="123">
        <f t="shared" si="17"/>
        <v>99808.73225457294</v>
      </c>
      <c r="I18" s="128">
        <f t="shared" si="17"/>
        <v>71383.065000000002</v>
      </c>
      <c r="J18" s="129">
        <f t="shared" si="17"/>
        <v>51719.502999999997</v>
      </c>
      <c r="K18" s="122">
        <f t="shared" si="17"/>
        <v>123102.568</v>
      </c>
      <c r="L18" s="123">
        <f t="shared" ref="L18:S18" si="18">L19+L20+L21</f>
        <v>6225.204870999999</v>
      </c>
      <c r="M18" s="128">
        <f t="shared" si="18"/>
        <v>4483.6316669999997</v>
      </c>
      <c r="N18" s="129">
        <f t="shared" si="18"/>
        <v>2525.6531670000004</v>
      </c>
      <c r="O18" s="122">
        <f t="shared" si="18"/>
        <v>7009.284834</v>
      </c>
      <c r="P18" s="123">
        <f t="shared" si="18"/>
        <v>64312.091638236772</v>
      </c>
      <c r="Q18" s="128">
        <f t="shared" si="18"/>
        <v>82822.07634900001</v>
      </c>
      <c r="R18" s="129">
        <f t="shared" si="18"/>
        <v>69510.909548999989</v>
      </c>
      <c r="S18" s="140">
        <f t="shared" si="18"/>
        <v>152332.98589799998</v>
      </c>
      <c r="T18" s="123">
        <f t="shared" ref="T18:AA18" si="19">T19+T20+T21</f>
        <v>3323.3617479999994</v>
      </c>
      <c r="U18" s="128">
        <f t="shared" si="19"/>
        <v>2073.0736610000004</v>
      </c>
      <c r="V18" s="129">
        <f t="shared" si="19"/>
        <v>1046.1654659999999</v>
      </c>
      <c r="W18" s="122">
        <f t="shared" si="19"/>
        <v>3119.2391270000003</v>
      </c>
      <c r="X18" s="123">
        <f t="shared" si="19"/>
        <v>3387.6240509999998</v>
      </c>
      <c r="Y18" s="128">
        <f t="shared" si="19"/>
        <v>1306.4829709999999</v>
      </c>
      <c r="Z18" s="129">
        <f t="shared" si="19"/>
        <v>1280.316</v>
      </c>
      <c r="AA18" s="122">
        <f t="shared" si="19"/>
        <v>2586.7989710000002</v>
      </c>
      <c r="AB18" s="123">
        <f t="shared" ref="AB18:BC18" si="20">AB19+AB20+AB21</f>
        <v>1448.84</v>
      </c>
      <c r="AC18" s="128">
        <f t="shared" si="20"/>
        <v>135.96</v>
      </c>
      <c r="AD18" s="129">
        <f t="shared" si="20"/>
        <v>157.86000000000001</v>
      </c>
      <c r="AE18" s="122">
        <f t="shared" si="20"/>
        <v>293.82000000000005</v>
      </c>
      <c r="AF18" s="123">
        <f t="shared" si="20"/>
        <v>1071.1201673789176</v>
      </c>
      <c r="AG18" s="128">
        <f t="shared" si="20"/>
        <v>397.67099999999999</v>
      </c>
      <c r="AH18" s="129">
        <f t="shared" si="20"/>
        <v>421.19399999999996</v>
      </c>
      <c r="AI18" s="140">
        <f t="shared" si="20"/>
        <v>818.86500000000001</v>
      </c>
      <c r="AJ18" s="123">
        <f t="shared" si="20"/>
        <v>4945.7519999999995</v>
      </c>
      <c r="AK18" s="128">
        <f t="shared" si="20"/>
        <v>259.94800000000004</v>
      </c>
      <c r="AL18" s="129">
        <f t="shared" si="20"/>
        <v>511.67</v>
      </c>
      <c r="AM18" s="122">
        <f t="shared" si="20"/>
        <v>771.61800000000005</v>
      </c>
      <c r="AN18" s="123">
        <f t="shared" si="20"/>
        <v>6356.2872660000003</v>
      </c>
      <c r="AO18" s="128">
        <f t="shared" si="20"/>
        <v>3124.6615940000002</v>
      </c>
      <c r="AP18" s="129">
        <f t="shared" si="20"/>
        <v>2272.7640579999997</v>
      </c>
      <c r="AQ18" s="122">
        <f t="shared" si="20"/>
        <v>5397.4256519999999</v>
      </c>
      <c r="AR18" s="123">
        <f t="shared" si="20"/>
        <v>1569.6</v>
      </c>
      <c r="AS18" s="128">
        <f t="shared" si="20"/>
        <v>3871</v>
      </c>
      <c r="AT18" s="129">
        <f t="shared" si="20"/>
        <v>2467.3000000000002</v>
      </c>
      <c r="AU18" s="122">
        <f t="shared" si="20"/>
        <v>6338.3</v>
      </c>
      <c r="AV18" s="123">
        <f t="shared" si="20"/>
        <v>64426.222760000004</v>
      </c>
      <c r="AW18" s="128">
        <f t="shared" si="20"/>
        <v>41236.950571000008</v>
      </c>
      <c r="AX18" s="129">
        <f t="shared" si="20"/>
        <v>31926.704285000003</v>
      </c>
      <c r="AY18" s="122">
        <f t="shared" si="20"/>
        <v>73163.654856000008</v>
      </c>
      <c r="AZ18" s="123">
        <f t="shared" si="20"/>
        <v>9470.8760000000002</v>
      </c>
      <c r="BA18" s="128">
        <f t="shared" si="20"/>
        <v>3746.9660000000003</v>
      </c>
      <c r="BB18" s="129">
        <f t="shared" si="20"/>
        <v>3248.7924860000003</v>
      </c>
      <c r="BC18" s="140">
        <f t="shared" si="20"/>
        <v>6995.7584860000006</v>
      </c>
    </row>
    <row r="19" spans="1:55" s="58" customFormat="1" ht="15" x14ac:dyDescent="0.2">
      <c r="A19" s="75" t="s">
        <v>114</v>
      </c>
      <c r="B19" s="76" t="s">
        <v>115</v>
      </c>
      <c r="C19" s="69" t="s">
        <v>100</v>
      </c>
      <c r="D19" s="130">
        <v>58.619</v>
      </c>
      <c r="E19" s="212">
        <f>'[18]1П'!$H$23</f>
        <v>26.018000000000001</v>
      </c>
      <c r="F19" s="213">
        <f>'[18]2П'!$H$23</f>
        <v>13.600000000000001</v>
      </c>
      <c r="G19" s="125">
        <f>E19+F19</f>
        <v>39.618000000000002</v>
      </c>
      <c r="H19" s="130">
        <v>58291.873001</v>
      </c>
      <c r="I19" s="212">
        <f>'[21]1П'!$H$23</f>
        <v>35959.593000000001</v>
      </c>
      <c r="J19" s="213">
        <f>'[21]2П'!$H$23</f>
        <v>29603.687452999999</v>
      </c>
      <c r="K19" s="125">
        <f>I19+J19</f>
        <v>65563.280452999999</v>
      </c>
      <c r="L19" s="130">
        <v>5621.3348709999991</v>
      </c>
      <c r="M19" s="212">
        <f>'[22]1П'!$H$23</f>
        <v>2597.316057</v>
      </c>
      <c r="N19" s="213">
        <f>'[22]2П'!$H$23</f>
        <v>1786.6400669999998</v>
      </c>
      <c r="O19" s="125">
        <f>M19+N19</f>
        <v>4383.9561240000003</v>
      </c>
      <c r="P19" s="130">
        <v>51092.001715999992</v>
      </c>
      <c r="Q19" s="212">
        <f>'[23]1П'!$H$23</f>
        <v>23160.277349000004</v>
      </c>
      <c r="R19" s="213">
        <f>'[23]2П'!$H$23</f>
        <v>54726.744548999988</v>
      </c>
      <c r="S19" s="141">
        <f>Q19+R19</f>
        <v>77887.021897999992</v>
      </c>
      <c r="T19" s="130">
        <v>1650.9657479999998</v>
      </c>
      <c r="U19" s="212">
        <f>'[24]1П'!$H$23</f>
        <v>550.38766099999998</v>
      </c>
      <c r="V19" s="213">
        <f>'[24]2П'!$H$23</f>
        <v>791.50546600000007</v>
      </c>
      <c r="W19" s="125">
        <f>U19+V19</f>
        <v>1341.893127</v>
      </c>
      <c r="X19" s="130">
        <v>2686.3290509999997</v>
      </c>
      <c r="Y19" s="212">
        <f>'[25]1П'!$H$23</f>
        <v>1003.8309709999999</v>
      </c>
      <c r="Z19" s="213">
        <f>'[25]2П'!$H$23</f>
        <v>832.10699999999997</v>
      </c>
      <c r="AA19" s="125">
        <f>Y19+Z19</f>
        <v>1835.9379709999998</v>
      </c>
      <c r="AB19" s="130">
        <v>0</v>
      </c>
      <c r="AC19" s="212"/>
      <c r="AD19" s="213"/>
      <c r="AE19" s="125">
        <f>AC19+AD19</f>
        <v>0</v>
      </c>
      <c r="AF19" s="130"/>
      <c r="AG19" s="212"/>
      <c r="AH19" s="213"/>
      <c r="AI19" s="141">
        <f>AG19+AH19</f>
        <v>0</v>
      </c>
      <c r="AJ19" s="130"/>
      <c r="AK19" s="212"/>
      <c r="AL19" s="213"/>
      <c r="AM19" s="125">
        <f>AK19+AL19</f>
        <v>0</v>
      </c>
      <c r="AN19" s="130">
        <v>4589.1942660000004</v>
      </c>
      <c r="AO19" s="212">
        <f>'[28]1П'!$H$23</f>
        <v>2573.6915939999999</v>
      </c>
      <c r="AP19" s="213">
        <f>'[28]2П'!$H$23</f>
        <v>1914.1170580000003</v>
      </c>
      <c r="AQ19" s="125">
        <f>AO19+AP19</f>
        <v>4487.8086519999997</v>
      </c>
      <c r="AR19" s="130"/>
      <c r="AS19" s="212"/>
      <c r="AT19" s="213"/>
      <c r="AU19" s="125">
        <f>AS19+AT19</f>
        <v>0</v>
      </c>
      <c r="AV19" s="130"/>
      <c r="AW19" s="212">
        <f>'[30]1П'!$H$23</f>
        <v>238.786</v>
      </c>
      <c r="AX19" s="213">
        <f>'[30]2П'!$H$23</f>
        <v>129.37200000000001</v>
      </c>
      <c r="AY19" s="125">
        <f>AW19+AX19</f>
        <v>368.15800000000002</v>
      </c>
      <c r="AZ19" s="130">
        <v>6224.8393060000017</v>
      </c>
      <c r="BA19" s="212">
        <f>'[20]1П'!$H$23</f>
        <v>2590.7884180000001</v>
      </c>
      <c r="BB19" s="213">
        <f>'[20]2П'!$H$23</f>
        <v>2021.5971490000002</v>
      </c>
      <c r="BC19" s="141">
        <f>BA19+BB19</f>
        <v>4612.3855670000003</v>
      </c>
    </row>
    <row r="20" spans="1:55" s="58" customFormat="1" ht="15" x14ac:dyDescent="0.2">
      <c r="A20" s="77" t="s">
        <v>116</v>
      </c>
      <c r="B20" s="68" t="s">
        <v>117</v>
      </c>
      <c r="C20" s="65" t="s">
        <v>100</v>
      </c>
      <c r="D20" s="123">
        <v>1780.6210000000001</v>
      </c>
      <c r="E20" s="128">
        <f>'[18]1П'!$H$15</f>
        <v>445.18200000000002</v>
      </c>
      <c r="F20" s="129">
        <f>'[18]2П'!$H$15</f>
        <v>501.4</v>
      </c>
      <c r="G20" s="122">
        <f>E20+F20</f>
        <v>946.58199999999999</v>
      </c>
      <c r="H20" s="123">
        <v>37034.159253572951</v>
      </c>
      <c r="I20" s="128">
        <f>'[21]1П'!$H$15</f>
        <v>33701.646999999997</v>
      </c>
      <c r="J20" s="129">
        <f>'[21]2П'!$H$15</f>
        <v>19960.215547</v>
      </c>
      <c r="K20" s="122">
        <f>I20+J20</f>
        <v>53661.862546999997</v>
      </c>
      <c r="L20" s="123">
        <v>593</v>
      </c>
      <c r="M20" s="128">
        <f>'[22]1П'!$H$15</f>
        <v>1883.683943</v>
      </c>
      <c r="N20" s="129">
        <f>'[22]2П'!$H$15</f>
        <v>736.42243299999996</v>
      </c>
      <c r="O20" s="122">
        <f>M20+N20</f>
        <v>2620.1063759999997</v>
      </c>
      <c r="P20" s="123">
        <v>10543.732922236784</v>
      </c>
      <c r="Q20" s="128">
        <f>'[23]1П'!$H$15</f>
        <v>58208</v>
      </c>
      <c r="R20" s="129">
        <f>'[23]2П'!$H$15</f>
        <v>13281.287</v>
      </c>
      <c r="S20" s="140">
        <f>Q20+R20</f>
        <v>71489.286999999997</v>
      </c>
      <c r="T20" s="123">
        <v>1537</v>
      </c>
      <c r="U20" s="128">
        <f>'[24]1П'!$H$15</f>
        <v>1426.3210000000001</v>
      </c>
      <c r="V20" s="129">
        <f>'[24]2П'!$H$15</f>
        <v>193.4</v>
      </c>
      <c r="W20" s="122">
        <f>U20+V20</f>
        <v>1619.7210000000002</v>
      </c>
      <c r="X20" s="123">
        <v>523</v>
      </c>
      <c r="Y20" s="128">
        <f>'[25]1П'!$H$15</f>
        <v>261.49799999999999</v>
      </c>
      <c r="Z20" s="129">
        <f>'[25]2П'!$H$15</f>
        <v>217.91499999999999</v>
      </c>
      <c r="AA20" s="122">
        <f>Y20+Z20</f>
        <v>479.41300000000001</v>
      </c>
      <c r="AB20" s="123">
        <v>1298</v>
      </c>
      <c r="AC20" s="128">
        <f>'[26]1П'!$H$15</f>
        <v>112</v>
      </c>
      <c r="AD20" s="129">
        <f>'[26]2П'!$H$15</f>
        <v>126</v>
      </c>
      <c r="AE20" s="122">
        <f>AC20+AD20</f>
        <v>238</v>
      </c>
      <c r="AF20" s="123">
        <v>380</v>
      </c>
      <c r="AG20" s="128">
        <f>'[19]1П'!$H$15</f>
        <v>305</v>
      </c>
      <c r="AH20" s="129">
        <f>'[19]2П'!$H$15</f>
        <v>348</v>
      </c>
      <c r="AI20" s="140">
        <f>AG20+AH20</f>
        <v>653</v>
      </c>
      <c r="AJ20" s="123">
        <v>4074</v>
      </c>
      <c r="AK20" s="128">
        <f>'[27]1П'!$H$15</f>
        <v>116</v>
      </c>
      <c r="AL20" s="129">
        <f>'[27]2П'!$H$15</f>
        <v>358.9</v>
      </c>
      <c r="AM20" s="122">
        <f>AK20+AL20</f>
        <v>474.9</v>
      </c>
      <c r="AN20" s="123">
        <v>1178</v>
      </c>
      <c r="AO20" s="128">
        <f>'[28]1П'!$H$15</f>
        <v>366</v>
      </c>
      <c r="AP20" s="129">
        <f>'[28]2П'!$H$15</f>
        <v>200</v>
      </c>
      <c r="AQ20" s="122">
        <f>AO20+AP20</f>
        <v>566</v>
      </c>
      <c r="AR20" s="123">
        <v>1494</v>
      </c>
      <c r="AS20" s="128">
        <f>'[29]1П'!$H$15</f>
        <v>3833.2</v>
      </c>
      <c r="AT20" s="129">
        <f>'[29]2П'!$H$15</f>
        <v>2435.8000000000002</v>
      </c>
      <c r="AU20" s="122">
        <f>AS20+AT20</f>
        <v>6269</v>
      </c>
      <c r="AV20" s="123">
        <v>2078</v>
      </c>
      <c r="AW20" s="128">
        <f>'[30]1П'!$H$15</f>
        <v>1842.0340000000001</v>
      </c>
      <c r="AX20" s="129">
        <f>'[30]2П'!$H$15</f>
        <v>2259.7579999999998</v>
      </c>
      <c r="AY20" s="122">
        <f>AW20+AX20</f>
        <v>4101.7919999999995</v>
      </c>
      <c r="AZ20" s="123">
        <v>1176.5</v>
      </c>
      <c r="BA20" s="128">
        <f>'[20]1П'!$H$15</f>
        <v>357.67258199999998</v>
      </c>
      <c r="BB20" s="129">
        <f>'[20]2П'!$H$15</f>
        <v>276.411337</v>
      </c>
      <c r="BC20" s="140">
        <f>BA20+BB20</f>
        <v>634.08391899999992</v>
      </c>
    </row>
    <row r="21" spans="1:55" s="58" customFormat="1" ht="15" x14ac:dyDescent="0.2">
      <c r="A21" s="77" t="s">
        <v>118</v>
      </c>
      <c r="B21" s="68" t="s">
        <v>119</v>
      </c>
      <c r="C21" s="65" t="s">
        <v>100</v>
      </c>
      <c r="D21" s="123">
        <v>414.923</v>
      </c>
      <c r="E21" s="128">
        <f>'[18]1П'!$H$14-E19-E20</f>
        <v>482.46299999999997</v>
      </c>
      <c r="F21" s="129">
        <f>'[18]2П'!$H$14-F19-F20</f>
        <v>155.58399999999995</v>
      </c>
      <c r="G21" s="125">
        <f>E21+F21</f>
        <v>638.04699999999991</v>
      </c>
      <c r="H21" s="123">
        <v>4482.6999999999898</v>
      </c>
      <c r="I21" s="128">
        <f>'[21]1П'!$H$14-I19-I20</f>
        <v>1721.8250000000044</v>
      </c>
      <c r="J21" s="129">
        <f>'[21]2П'!$H$14-J20-J19</f>
        <v>2155.5999999999985</v>
      </c>
      <c r="K21" s="125">
        <f>I21+J21</f>
        <v>3877.4250000000029</v>
      </c>
      <c r="L21" s="123">
        <v>10.869999999999891</v>
      </c>
      <c r="M21" s="128">
        <f>'[22]1П'!$H$14-M19-M20</f>
        <v>2.631666999999652</v>
      </c>
      <c r="N21" s="129">
        <f>'[22]2П'!$H$14-N20-N19</f>
        <v>2.5906670000001668</v>
      </c>
      <c r="O21" s="125">
        <f>M21+N21</f>
        <v>5.2223339999998188</v>
      </c>
      <c r="P21" s="123">
        <v>2676.3569999999963</v>
      </c>
      <c r="Q21" s="128">
        <f>'[23]1П'!$H$14-Q19-Q20</f>
        <v>1453.7989999999918</v>
      </c>
      <c r="R21" s="129">
        <f>'[23]2П'!$H$14-R19-R20</f>
        <v>1502.8780000000006</v>
      </c>
      <c r="S21" s="141">
        <f>Q21+R21</f>
        <v>2956.6769999999924</v>
      </c>
      <c r="T21" s="123">
        <v>135.39599999999996</v>
      </c>
      <c r="U21" s="128">
        <f>'[24]1П'!$H$14-U19-U20</f>
        <v>96.365000000000236</v>
      </c>
      <c r="V21" s="129">
        <f>'[24]2П'!$H$14-V19-V20</f>
        <v>61.259999999999849</v>
      </c>
      <c r="W21" s="125">
        <f>U21+V21</f>
        <v>157.62500000000009</v>
      </c>
      <c r="X21" s="123">
        <v>178.29500000000007</v>
      </c>
      <c r="Y21" s="128">
        <f>'[25]1П'!$H$14-Y19-Y20</f>
        <v>41.154000000000053</v>
      </c>
      <c r="Z21" s="129">
        <f>'[25]2П'!$H$14-Z19-Z20</f>
        <v>230.29400000000007</v>
      </c>
      <c r="AA21" s="125">
        <f>Y21+Z21</f>
        <v>271.44800000000009</v>
      </c>
      <c r="AB21" s="123">
        <v>150.84</v>
      </c>
      <c r="AC21" s="128">
        <f>'[26]1П'!$H$14-AC20-AC19</f>
        <v>23.960000000000008</v>
      </c>
      <c r="AD21" s="129">
        <f>'[26]2П'!$H$14-AD19-AD20</f>
        <v>31.860000000000014</v>
      </c>
      <c r="AE21" s="125">
        <f>AC21+AD21</f>
        <v>55.820000000000022</v>
      </c>
      <c r="AF21" s="123">
        <v>691.12016737891759</v>
      </c>
      <c r="AG21" s="128">
        <f>'[19]1П'!$H$14-AG20</f>
        <v>92.670999999999992</v>
      </c>
      <c r="AH21" s="129">
        <f>'[19]2П'!$H$14-AH20</f>
        <v>73.19399999999996</v>
      </c>
      <c r="AI21" s="141">
        <f>AG21+AH21</f>
        <v>165.86499999999995</v>
      </c>
      <c r="AJ21" s="123">
        <v>871.7519999999995</v>
      </c>
      <c r="AK21" s="128">
        <f>'[27]1П'!$H$14-AK20</f>
        <v>143.94800000000004</v>
      </c>
      <c r="AL21" s="129">
        <f>'[27]2П'!$H$14-AL20</f>
        <v>152.77000000000004</v>
      </c>
      <c r="AM21" s="125">
        <f>AK21+AL21</f>
        <v>296.71800000000007</v>
      </c>
      <c r="AN21" s="123">
        <v>589.09299999999985</v>
      </c>
      <c r="AO21" s="128">
        <f>'[28]1П'!$H$14-AO19-AO20</f>
        <v>184.97000000000025</v>
      </c>
      <c r="AP21" s="129">
        <f>'[28]2П'!$H$14-AP19-AP20</f>
        <v>158.64699999999948</v>
      </c>
      <c r="AQ21" s="125">
        <f>AO21+AP21</f>
        <v>343.61699999999973</v>
      </c>
      <c r="AR21" s="123">
        <v>75.599999999999909</v>
      </c>
      <c r="AS21" s="128">
        <f>'[29]1П'!$H$14-AS20</f>
        <v>37.800000000000182</v>
      </c>
      <c r="AT21" s="129">
        <f>'[29]2П'!$H$14-AT20</f>
        <v>31.5</v>
      </c>
      <c r="AU21" s="125">
        <f>AS21+AT21</f>
        <v>69.300000000000182</v>
      </c>
      <c r="AV21" s="123">
        <v>62348.222760000004</v>
      </c>
      <c r="AW21" s="128">
        <f>'[30]1П'!$H$14-AW19-AW20</f>
        <v>39156.130571000009</v>
      </c>
      <c r="AX21" s="129">
        <f>'[30]2П'!$H$14-AX19-AX20</f>
        <v>29537.574285000002</v>
      </c>
      <c r="AY21" s="125">
        <f>AW21+AX21</f>
        <v>68693.704856000011</v>
      </c>
      <c r="AZ21" s="123">
        <v>2069.5366939999985</v>
      </c>
      <c r="BA21" s="128">
        <f>'[20]1П'!$H$14-BA19-BA20</f>
        <v>798.50500000000034</v>
      </c>
      <c r="BB21" s="129">
        <f>'[20]2П'!$H$14-BB19-BB20</f>
        <v>950.78400000000011</v>
      </c>
      <c r="BC21" s="141">
        <f>BA21+BB21</f>
        <v>1749.2890000000004</v>
      </c>
    </row>
    <row r="22" spans="1:55" s="58" customFormat="1" ht="14.25" x14ac:dyDescent="0.2">
      <c r="A22" s="78" t="s">
        <v>41</v>
      </c>
      <c r="B22" s="66" t="s">
        <v>120</v>
      </c>
      <c r="C22" s="65" t="s">
        <v>100</v>
      </c>
      <c r="D22" s="126">
        <f t="shared" ref="D22:AA22" si="21">D17-D18</f>
        <v>26313.234999999997</v>
      </c>
      <c r="E22" s="144">
        <f t="shared" si="21"/>
        <v>13574.944</v>
      </c>
      <c r="F22" s="146">
        <f t="shared" si="21"/>
        <v>11955.52843</v>
      </c>
      <c r="G22" s="147">
        <f t="shared" si="21"/>
        <v>25530.472429999998</v>
      </c>
      <c r="H22" s="144">
        <f t="shared" si="21"/>
        <v>151700.62222033332</v>
      </c>
      <c r="I22" s="144">
        <f t="shared" si="21"/>
        <v>76418.623649999994</v>
      </c>
      <c r="J22" s="146">
        <f>J17-J18</f>
        <v>72535.191548000003</v>
      </c>
      <c r="K22" s="147">
        <f t="shared" si="21"/>
        <v>148953.81519800003</v>
      </c>
      <c r="L22" s="144">
        <f t="shared" si="21"/>
        <v>11656.593000000001</v>
      </c>
      <c r="M22" s="144">
        <f t="shared" si="21"/>
        <v>4604.1945769999984</v>
      </c>
      <c r="N22" s="146">
        <f t="shared" si="21"/>
        <v>5195.9312869999994</v>
      </c>
      <c r="O22" s="147">
        <f t="shared" si="21"/>
        <v>9800.1258639999996</v>
      </c>
      <c r="P22" s="144">
        <f t="shared" si="21"/>
        <v>61862.017000000022</v>
      </c>
      <c r="Q22" s="144">
        <f>Q17-Q18</f>
        <v>28295.79191</v>
      </c>
      <c r="R22" s="146">
        <f>R17-R18</f>
        <v>27509.961148000017</v>
      </c>
      <c r="S22" s="148">
        <f>S17-S18</f>
        <v>55805.753058000031</v>
      </c>
      <c r="T22" s="144">
        <f t="shared" si="21"/>
        <v>18228.679000000004</v>
      </c>
      <c r="U22" s="144">
        <f t="shared" si="21"/>
        <v>7886.2560369999992</v>
      </c>
      <c r="V22" s="146">
        <f t="shared" si="21"/>
        <v>8866.0920000000006</v>
      </c>
      <c r="W22" s="147">
        <f>W17-W18</f>
        <v>16752.348037</v>
      </c>
      <c r="X22" s="144">
        <f t="shared" si="21"/>
        <v>11393.39</v>
      </c>
      <c r="Y22" s="144">
        <f t="shared" si="21"/>
        <v>5602.6179650000013</v>
      </c>
      <c r="Z22" s="146">
        <f t="shared" si="21"/>
        <v>5362.93</v>
      </c>
      <c r="AA22" s="147">
        <f t="shared" si="21"/>
        <v>10965.547965</v>
      </c>
      <c r="AB22" s="144">
        <f>AB17-AB18</f>
        <v>12879.367</v>
      </c>
      <c r="AC22" s="144">
        <f>AC17-AC18</f>
        <v>5988.5634490000002</v>
      </c>
      <c r="AD22" s="146">
        <f>AD17-AD18</f>
        <v>5755.68</v>
      </c>
      <c r="AE22" s="147">
        <f>AE17-AE18</f>
        <v>11744.243449000001</v>
      </c>
      <c r="AF22" s="144">
        <f t="shared" ref="AF22:AM22" si="22">AF17-AF18</f>
        <v>3265.9422000000004</v>
      </c>
      <c r="AG22" s="144">
        <f t="shared" si="22"/>
        <v>2105.7656900000002</v>
      </c>
      <c r="AH22" s="146">
        <f t="shared" si="22"/>
        <v>2136.1335800000002</v>
      </c>
      <c r="AI22" s="148">
        <f t="shared" si="22"/>
        <v>4241.8992699999999</v>
      </c>
      <c r="AJ22" s="144">
        <f t="shared" si="22"/>
        <v>36729.643152000004</v>
      </c>
      <c r="AK22" s="144">
        <f t="shared" si="22"/>
        <v>19442.001893000001</v>
      </c>
      <c r="AL22" s="146">
        <f t="shared" si="22"/>
        <v>18123.157483999999</v>
      </c>
      <c r="AM22" s="147">
        <f t="shared" si="22"/>
        <v>37565.159376999996</v>
      </c>
      <c r="AN22" s="144">
        <f t="shared" ref="AN22:AU22" si="23">AN17-AN18</f>
        <v>23659.16</v>
      </c>
      <c r="AO22" s="144">
        <f t="shared" si="23"/>
        <v>14301.080645999999</v>
      </c>
      <c r="AP22" s="146">
        <f t="shared" si="23"/>
        <v>15107.148902999998</v>
      </c>
      <c r="AQ22" s="147">
        <f t="shared" si="23"/>
        <v>29408.229549000003</v>
      </c>
      <c r="AR22" s="144">
        <f t="shared" si="23"/>
        <v>30158.426000000007</v>
      </c>
      <c r="AS22" s="144">
        <f t="shared" si="23"/>
        <v>13218.856592</v>
      </c>
      <c r="AT22" s="146">
        <f t="shared" si="23"/>
        <v>12796.688161000002</v>
      </c>
      <c r="AU22" s="147">
        <f t="shared" si="23"/>
        <v>26015.544753000002</v>
      </c>
      <c r="AV22" s="144">
        <f t="shared" ref="AV22:BC22" si="24">AV17-AV18</f>
        <v>85155.478000000003</v>
      </c>
      <c r="AW22" s="144">
        <f t="shared" si="24"/>
        <v>42008.191483000002</v>
      </c>
      <c r="AX22" s="146">
        <f t="shared" si="24"/>
        <v>42503.353512999995</v>
      </c>
      <c r="AY22" s="147">
        <f t="shared" si="24"/>
        <v>84511.544995999982</v>
      </c>
      <c r="AZ22" s="144">
        <f t="shared" si="24"/>
        <v>6312.3550000000287</v>
      </c>
      <c r="BA22" s="144">
        <f t="shared" si="24"/>
        <v>2370.1837999999998</v>
      </c>
      <c r="BB22" s="146">
        <f t="shared" si="24"/>
        <v>2640.5010000000002</v>
      </c>
      <c r="BC22" s="148">
        <f t="shared" si="24"/>
        <v>5010.6847999999991</v>
      </c>
    </row>
    <row r="23" spans="1:55" s="58" customFormat="1" ht="15" x14ac:dyDescent="0.2">
      <c r="A23" s="78"/>
      <c r="B23" s="79" t="s">
        <v>121</v>
      </c>
      <c r="C23" s="65"/>
      <c r="D23" s="220">
        <f t="shared" ref="D23:K23" si="25">D24+D31+D34</f>
        <v>26313.235000000001</v>
      </c>
      <c r="E23" s="221">
        <f>E24+E31+E34</f>
        <v>13574.944000000001</v>
      </c>
      <c r="F23" s="222">
        <f t="shared" si="25"/>
        <v>11955.52843</v>
      </c>
      <c r="G23" s="223">
        <f t="shared" si="25"/>
        <v>25530.472430000002</v>
      </c>
      <c r="H23" s="220">
        <f t="shared" si="25"/>
        <v>151700.62222033335</v>
      </c>
      <c r="I23" s="221">
        <f t="shared" si="25"/>
        <v>76418.623650000009</v>
      </c>
      <c r="J23" s="222">
        <f t="shared" si="25"/>
        <v>72535.191548000003</v>
      </c>
      <c r="K23" s="223">
        <f t="shared" si="25"/>
        <v>148953.815198</v>
      </c>
      <c r="L23" s="220">
        <f t="shared" ref="L23:S23" si="26">L24+L31+L34</f>
        <v>11656.593000000003</v>
      </c>
      <c r="M23" s="221">
        <f t="shared" si="26"/>
        <v>4604.1945769999993</v>
      </c>
      <c r="N23" s="222">
        <f t="shared" si="26"/>
        <v>5195.9312869999994</v>
      </c>
      <c r="O23" s="223">
        <f t="shared" si="26"/>
        <v>9800.1258639999996</v>
      </c>
      <c r="P23" s="220">
        <f t="shared" si="26"/>
        <v>61862.017</v>
      </c>
      <c r="Q23" s="221">
        <f t="shared" si="26"/>
        <v>28295.791909999996</v>
      </c>
      <c r="R23" s="222">
        <f t="shared" si="26"/>
        <v>27509.961148000002</v>
      </c>
      <c r="S23" s="238">
        <f t="shared" si="26"/>
        <v>55805.753058000002</v>
      </c>
      <c r="T23" s="220">
        <f t="shared" ref="T23:AA23" si="27">T24+T31+T34</f>
        <v>18228.679</v>
      </c>
      <c r="U23" s="221">
        <f t="shared" si="27"/>
        <v>7886.2560369999992</v>
      </c>
      <c r="V23" s="222">
        <f t="shared" si="27"/>
        <v>8866.0920000000006</v>
      </c>
      <c r="W23" s="223">
        <f>W24+W31+W34</f>
        <v>16752.348037</v>
      </c>
      <c r="X23" s="220">
        <f t="shared" si="27"/>
        <v>11393.39</v>
      </c>
      <c r="Y23" s="221">
        <f t="shared" si="27"/>
        <v>5602.6179649999995</v>
      </c>
      <c r="Z23" s="222">
        <f t="shared" si="27"/>
        <v>5362.93</v>
      </c>
      <c r="AA23" s="223">
        <f t="shared" si="27"/>
        <v>10965.547965</v>
      </c>
      <c r="AB23" s="220">
        <f t="shared" ref="AB23:AM23" si="28">AB24+AB31+AB34</f>
        <v>12879.366999999998</v>
      </c>
      <c r="AC23" s="221">
        <f t="shared" si="28"/>
        <v>5988.5634490000011</v>
      </c>
      <c r="AD23" s="222">
        <f t="shared" si="28"/>
        <v>5755.68</v>
      </c>
      <c r="AE23" s="223">
        <f t="shared" si="28"/>
        <v>11744.243449000001</v>
      </c>
      <c r="AF23" s="220">
        <f t="shared" si="28"/>
        <v>3265.9422</v>
      </c>
      <c r="AG23" s="128">
        <f t="shared" si="28"/>
        <v>2105.7656900000002</v>
      </c>
      <c r="AH23" s="129">
        <f t="shared" si="28"/>
        <v>2136.1335799999997</v>
      </c>
      <c r="AI23" s="141">
        <f t="shared" si="28"/>
        <v>4241.8992699999999</v>
      </c>
      <c r="AJ23" s="123">
        <f t="shared" si="28"/>
        <v>36729.643152000004</v>
      </c>
      <c r="AK23" s="128">
        <f t="shared" si="28"/>
        <v>19442.001892999997</v>
      </c>
      <c r="AL23" s="129">
        <f t="shared" si="28"/>
        <v>18123.157483999999</v>
      </c>
      <c r="AM23" s="125">
        <f t="shared" si="28"/>
        <v>37565.159377000004</v>
      </c>
      <c r="AN23" s="123">
        <f t="shared" ref="AN23:AU23" si="29">AN24+AN31+AN34</f>
        <v>23659.16</v>
      </c>
      <c r="AO23" s="128">
        <f t="shared" si="29"/>
        <v>14301.080646</v>
      </c>
      <c r="AP23" s="129">
        <f t="shared" si="29"/>
        <v>15107.148902999999</v>
      </c>
      <c r="AQ23" s="125">
        <f t="shared" si="29"/>
        <v>29408.229549</v>
      </c>
      <c r="AR23" s="123">
        <f t="shared" si="29"/>
        <v>30158.425999999999</v>
      </c>
      <c r="AS23" s="128">
        <f t="shared" si="29"/>
        <v>13218.856592</v>
      </c>
      <c r="AT23" s="129">
        <f t="shared" si="29"/>
        <v>12796.688161</v>
      </c>
      <c r="AU23" s="125">
        <f t="shared" si="29"/>
        <v>26015.544752999995</v>
      </c>
      <c r="AV23" s="123">
        <f t="shared" ref="AV23:BC23" si="30">AV24+AV31+AV34</f>
        <v>85155.478000000017</v>
      </c>
      <c r="AW23" s="128">
        <f t="shared" si="30"/>
        <v>42008.191482999995</v>
      </c>
      <c r="AX23" s="129">
        <f t="shared" si="30"/>
        <v>42503.353513000002</v>
      </c>
      <c r="AY23" s="125">
        <f t="shared" si="30"/>
        <v>84511.544995999997</v>
      </c>
      <c r="AZ23" s="123">
        <f t="shared" si="30"/>
        <v>6312.3550000000005</v>
      </c>
      <c r="BA23" s="128">
        <f t="shared" si="30"/>
        <v>2370.1837999999998</v>
      </c>
      <c r="BB23" s="129">
        <f t="shared" si="30"/>
        <v>2640.5009999999997</v>
      </c>
      <c r="BC23" s="141">
        <f t="shared" si="30"/>
        <v>5010.6847999999991</v>
      </c>
    </row>
    <row r="24" spans="1:55" s="73" customFormat="1" ht="14.25" x14ac:dyDescent="0.2">
      <c r="A24" s="236" t="s">
        <v>122</v>
      </c>
      <c r="B24" s="80" t="s">
        <v>123</v>
      </c>
      <c r="C24" s="81" t="s">
        <v>100</v>
      </c>
      <c r="D24" s="134">
        <f t="shared" ref="D24:K24" si="31">D25+D28</f>
        <v>24103.034</v>
      </c>
      <c r="E24" s="135">
        <f t="shared" si="31"/>
        <v>12145.824000000001</v>
      </c>
      <c r="F24" s="136">
        <f t="shared" si="31"/>
        <v>10675.65943</v>
      </c>
      <c r="G24" s="127">
        <f t="shared" si="31"/>
        <v>22821.48343</v>
      </c>
      <c r="H24" s="134">
        <f t="shared" si="31"/>
        <v>105095.02965833334</v>
      </c>
      <c r="I24" s="135">
        <f t="shared" si="31"/>
        <v>57832.144335000005</v>
      </c>
      <c r="J24" s="136">
        <f t="shared" si="31"/>
        <v>52327.324965</v>
      </c>
      <c r="K24" s="127">
        <f t="shared" si="31"/>
        <v>110159.4693</v>
      </c>
      <c r="L24" s="134">
        <f t="shared" ref="L24:W24" si="32">L25+L28</f>
        <v>10494.508000000002</v>
      </c>
      <c r="M24" s="135">
        <f t="shared" si="32"/>
        <v>4291.8255769999996</v>
      </c>
      <c r="N24" s="136">
        <f t="shared" si="32"/>
        <v>4729.5952870000001</v>
      </c>
      <c r="O24" s="127">
        <f>O25+O28</f>
        <v>9021.4208639999997</v>
      </c>
      <c r="P24" s="134">
        <f t="shared" si="32"/>
        <v>50235.608</v>
      </c>
      <c r="Q24" s="135">
        <f t="shared" si="32"/>
        <v>25553.727909999998</v>
      </c>
      <c r="R24" s="136">
        <f t="shared" si="32"/>
        <v>25108.786148000003</v>
      </c>
      <c r="S24" s="142">
        <f t="shared" si="32"/>
        <v>50662.514058000001</v>
      </c>
      <c r="T24" s="134">
        <f t="shared" ref="T24:AA24" si="33">T25+T28</f>
        <v>16661.309000000001</v>
      </c>
      <c r="U24" s="135">
        <f t="shared" si="32"/>
        <v>7214.188036999999</v>
      </c>
      <c r="V24" s="136">
        <f t="shared" si="32"/>
        <v>7830.0440000000008</v>
      </c>
      <c r="W24" s="142">
        <f t="shared" si="32"/>
        <v>15044.232037</v>
      </c>
      <c r="X24" s="134">
        <f t="shared" si="33"/>
        <v>10495.71</v>
      </c>
      <c r="Y24" s="135">
        <f t="shared" si="33"/>
        <v>5163.9989649999998</v>
      </c>
      <c r="Z24" s="136">
        <f t="shared" si="33"/>
        <v>4870.6729999999998</v>
      </c>
      <c r="AA24" s="127">
        <f t="shared" si="33"/>
        <v>10034.671965</v>
      </c>
      <c r="AB24" s="134">
        <f t="shared" ref="AB24:AM24" si="34">AB25+AB28</f>
        <v>11229.701999999999</v>
      </c>
      <c r="AC24" s="135">
        <f t="shared" si="34"/>
        <v>5189.5834490000007</v>
      </c>
      <c r="AD24" s="136">
        <f t="shared" si="34"/>
        <v>4900.5400000000009</v>
      </c>
      <c r="AE24" s="127">
        <f t="shared" si="34"/>
        <v>10090.123449000002</v>
      </c>
      <c r="AF24" s="134">
        <f t="shared" si="34"/>
        <v>2912.165</v>
      </c>
      <c r="AG24" s="135">
        <f t="shared" si="34"/>
        <v>1924.1246900000001</v>
      </c>
      <c r="AH24" s="136">
        <f t="shared" si="34"/>
        <v>1893.4355799999998</v>
      </c>
      <c r="AI24" s="142">
        <f t="shared" si="34"/>
        <v>3817.5602699999999</v>
      </c>
      <c r="AJ24" s="134">
        <f t="shared" si="34"/>
        <v>31680.888000000003</v>
      </c>
      <c r="AK24" s="135">
        <f t="shared" si="34"/>
        <v>17774.582892999999</v>
      </c>
      <c r="AL24" s="136">
        <f t="shared" si="34"/>
        <v>16311.312484</v>
      </c>
      <c r="AM24" s="127">
        <f t="shared" si="34"/>
        <v>34085.895377000001</v>
      </c>
      <c r="AN24" s="134">
        <f t="shared" ref="AN24:AU24" si="35">AN25+AN28</f>
        <v>20364.87</v>
      </c>
      <c r="AO24" s="135">
        <f t="shared" si="35"/>
        <v>13063.581646000001</v>
      </c>
      <c r="AP24" s="136">
        <f t="shared" si="35"/>
        <v>13932.783903</v>
      </c>
      <c r="AQ24" s="127">
        <f t="shared" si="35"/>
        <v>26996.365549000002</v>
      </c>
      <c r="AR24" s="134">
        <f t="shared" si="35"/>
        <v>29159.360000000001</v>
      </c>
      <c r="AS24" s="135">
        <f t="shared" si="35"/>
        <v>12850.547591999999</v>
      </c>
      <c r="AT24" s="136">
        <f t="shared" si="35"/>
        <v>12630.312161</v>
      </c>
      <c r="AU24" s="127">
        <f t="shared" si="35"/>
        <v>25480.859752999997</v>
      </c>
      <c r="AV24" s="134">
        <f t="shared" ref="AV24:BC24" si="36">AV25+AV28</f>
        <v>72655.968000000008</v>
      </c>
      <c r="AW24" s="135">
        <f t="shared" si="36"/>
        <v>37503.766482999999</v>
      </c>
      <c r="AX24" s="136">
        <f t="shared" si="36"/>
        <v>36543.157512999998</v>
      </c>
      <c r="AY24" s="127">
        <f t="shared" si="36"/>
        <v>74046.923995999998</v>
      </c>
      <c r="AZ24" s="134">
        <f t="shared" si="36"/>
        <v>6228.9759999999997</v>
      </c>
      <c r="BA24" s="135">
        <f t="shared" si="36"/>
        <v>2349.2208000000001</v>
      </c>
      <c r="BB24" s="136">
        <f t="shared" si="36"/>
        <v>2620.94</v>
      </c>
      <c r="BC24" s="142">
        <f t="shared" si="36"/>
        <v>4970.1607999999997</v>
      </c>
    </row>
    <row r="25" spans="1:55" s="58" customFormat="1" ht="15" x14ac:dyDescent="0.2">
      <c r="A25" s="77"/>
      <c r="B25" s="68" t="s">
        <v>124</v>
      </c>
      <c r="C25" s="65" t="s">
        <v>100</v>
      </c>
      <c r="D25" s="123"/>
      <c r="E25" s="128">
        <f>E26+E27</f>
        <v>0</v>
      </c>
      <c r="F25" s="129">
        <f>F26+F27</f>
        <v>0</v>
      </c>
      <c r="G25" s="141">
        <f>E25+F25</f>
        <v>0</v>
      </c>
      <c r="H25" s="123">
        <f>H26+H27</f>
        <v>105095.02965833334</v>
      </c>
      <c r="I25" s="128">
        <f>'[21]1П'!$H$76</f>
        <v>57832.144335000005</v>
      </c>
      <c r="J25" s="129">
        <f>'[21]2П'!$H$76</f>
        <v>52327.324965</v>
      </c>
      <c r="K25" s="141">
        <f>I25+J25</f>
        <v>110159.4693</v>
      </c>
      <c r="L25" s="123"/>
      <c r="M25" s="128"/>
      <c r="N25" s="129"/>
      <c r="O25" s="141"/>
      <c r="P25" s="123">
        <f>P26+P27</f>
        <v>50235.608</v>
      </c>
      <c r="Q25" s="135">
        <f>'[23]1П'!$H$76</f>
        <v>25553.727909999998</v>
      </c>
      <c r="R25" s="136">
        <f>'[23]2П'!$H$76</f>
        <v>25108.786148000003</v>
      </c>
      <c r="S25" s="141">
        <f>Q25+R25</f>
        <v>50662.514058000001</v>
      </c>
      <c r="T25" s="123"/>
      <c r="U25" s="128"/>
      <c r="V25" s="129"/>
      <c r="W25" s="141"/>
      <c r="X25" s="123"/>
      <c r="Y25" s="128"/>
      <c r="Z25" s="129"/>
      <c r="AA25" s="141"/>
      <c r="AB25" s="123"/>
      <c r="AC25" s="128"/>
      <c r="AD25" s="129"/>
      <c r="AE25" s="141"/>
      <c r="AF25" s="123"/>
      <c r="AG25" s="128"/>
      <c r="AH25" s="129"/>
      <c r="AI25" s="141"/>
      <c r="AJ25" s="123"/>
      <c r="AK25" s="128"/>
      <c r="AL25" s="129"/>
      <c r="AM25" s="141"/>
      <c r="AN25" s="123"/>
      <c r="AO25" s="128"/>
      <c r="AP25" s="129"/>
      <c r="AQ25" s="141"/>
      <c r="AR25" s="128"/>
      <c r="AS25" s="128"/>
      <c r="AT25" s="129"/>
      <c r="AU25" s="141"/>
      <c r="AV25" s="123">
        <f>AV26+AV27</f>
        <v>72655.968000000008</v>
      </c>
      <c r="AW25" s="125">
        <f>'[30]1П'!$H$76</f>
        <v>37503.766482999999</v>
      </c>
      <c r="AX25" s="125">
        <f>'[30]2П'!$H$76</f>
        <v>36543.157512999998</v>
      </c>
      <c r="AY25" s="125">
        <f>AW25+AX25</f>
        <v>74046.923995999998</v>
      </c>
      <c r="AZ25" s="123"/>
      <c r="BA25" s="128"/>
      <c r="BB25" s="129"/>
      <c r="BC25" s="141"/>
    </row>
    <row r="26" spans="1:55" s="197" customFormat="1" ht="15" x14ac:dyDescent="0.2">
      <c r="A26" s="191"/>
      <c r="B26" s="192" t="s">
        <v>125</v>
      </c>
      <c r="C26" s="193" t="s">
        <v>100</v>
      </c>
      <c r="D26" s="194"/>
      <c r="E26" s="210"/>
      <c r="F26" s="211"/>
      <c r="G26" s="195"/>
      <c r="H26" s="194">
        <v>49860.254424042549</v>
      </c>
      <c r="I26" s="210">
        <v>42455.744801000001</v>
      </c>
      <c r="J26" s="211">
        <v>38563.102130000007</v>
      </c>
      <c r="K26" s="195">
        <f>I26+J26</f>
        <v>81018.846931000007</v>
      </c>
      <c r="L26" s="194"/>
      <c r="M26" s="210"/>
      <c r="N26" s="211"/>
      <c r="O26" s="195"/>
      <c r="P26" s="194">
        <v>5410.2106066205943</v>
      </c>
      <c r="Q26" s="210">
        <v>5270.6816000000008</v>
      </c>
      <c r="R26" s="211">
        <v>5340.0893679999999</v>
      </c>
      <c r="S26" s="195">
        <f>Q26+R26</f>
        <v>10610.770968000001</v>
      </c>
      <c r="T26" s="194"/>
      <c r="U26" s="210"/>
      <c r="V26" s="211"/>
      <c r="W26" s="195"/>
      <c r="X26" s="194"/>
      <c r="Y26" s="210"/>
      <c r="Z26" s="211"/>
      <c r="AA26" s="195"/>
      <c r="AB26" s="194"/>
      <c r="AC26" s="210"/>
      <c r="AD26" s="211"/>
      <c r="AE26" s="195"/>
      <c r="AF26" s="194"/>
      <c r="AG26" s="210"/>
      <c r="AH26" s="211"/>
      <c r="AI26" s="195"/>
      <c r="AJ26" s="194"/>
      <c r="AK26" s="210"/>
      <c r="AL26" s="211"/>
      <c r="AM26" s="195"/>
      <c r="AN26" s="194"/>
      <c r="AO26" s="210"/>
      <c r="AP26" s="211"/>
      <c r="AQ26" s="195"/>
      <c r="AR26" s="196"/>
      <c r="AS26" s="210"/>
      <c r="AT26" s="211"/>
      <c r="AU26" s="195"/>
      <c r="AV26" s="194">
        <v>72452.127039493309</v>
      </c>
      <c r="AW26" s="210">
        <v>23683.450570000001</v>
      </c>
      <c r="AX26" s="211">
        <v>17952.917999999998</v>
      </c>
      <c r="AY26" s="195">
        <f>AW26+AX26</f>
        <v>41636.368569999999</v>
      </c>
      <c r="AZ26" s="194"/>
      <c r="BA26" s="210"/>
      <c r="BB26" s="211"/>
      <c r="BC26" s="195"/>
    </row>
    <row r="27" spans="1:55" s="58" customFormat="1" ht="15" x14ac:dyDescent="0.2">
      <c r="A27" s="77"/>
      <c r="B27" s="64" t="s">
        <v>126</v>
      </c>
      <c r="C27" s="65" t="s">
        <v>100</v>
      </c>
      <c r="D27" s="123"/>
      <c r="E27" s="128"/>
      <c r="F27" s="129"/>
      <c r="G27" s="141"/>
      <c r="H27" s="123">
        <v>55234.775234290792</v>
      </c>
      <c r="I27" s="128">
        <f>I25-I26</f>
        <v>15376.399534000004</v>
      </c>
      <c r="J27" s="129">
        <f>J25-J26</f>
        <v>13764.222834999993</v>
      </c>
      <c r="K27" s="141">
        <f>I27+J27</f>
        <v>29140.622368999997</v>
      </c>
      <c r="L27" s="123"/>
      <c r="M27" s="128"/>
      <c r="N27" s="129"/>
      <c r="O27" s="141"/>
      <c r="P27" s="123">
        <v>44825.397393379404</v>
      </c>
      <c r="Q27" s="128">
        <f>Q25-Q26</f>
        <v>20283.046309999998</v>
      </c>
      <c r="R27" s="129">
        <f>R25-R26</f>
        <v>19768.696780000002</v>
      </c>
      <c r="S27" s="141">
        <f>Q27+R27</f>
        <v>40051.743090000004</v>
      </c>
      <c r="T27" s="123"/>
      <c r="U27" s="128"/>
      <c r="V27" s="129"/>
      <c r="W27" s="141"/>
      <c r="X27" s="123"/>
      <c r="Y27" s="128"/>
      <c r="Z27" s="129"/>
      <c r="AA27" s="141"/>
      <c r="AB27" s="123"/>
      <c r="AC27" s="128"/>
      <c r="AD27" s="129"/>
      <c r="AE27" s="141"/>
      <c r="AF27" s="123"/>
      <c r="AG27" s="128"/>
      <c r="AH27" s="129"/>
      <c r="AI27" s="141"/>
      <c r="AJ27" s="123"/>
      <c r="AK27" s="128"/>
      <c r="AL27" s="129"/>
      <c r="AM27" s="141"/>
      <c r="AN27" s="123"/>
      <c r="AO27" s="128"/>
      <c r="AP27" s="129"/>
      <c r="AQ27" s="141"/>
      <c r="AR27" s="123"/>
      <c r="AS27" s="128"/>
      <c r="AT27" s="129"/>
      <c r="AU27" s="141"/>
      <c r="AV27" s="123">
        <v>203.84096050669905</v>
      </c>
      <c r="AW27" s="128">
        <f>AW25-AW26</f>
        <v>13820.315912999999</v>
      </c>
      <c r="AX27" s="129">
        <f>AX25-AX26</f>
        <v>18590.239513</v>
      </c>
      <c r="AY27" s="141">
        <f>AW27+AX27</f>
        <v>32410.555425999999</v>
      </c>
      <c r="AZ27" s="123"/>
      <c r="BA27" s="128"/>
      <c r="BB27" s="129"/>
      <c r="BC27" s="141"/>
    </row>
    <row r="28" spans="1:55" s="58" customFormat="1" ht="15" x14ac:dyDescent="0.2">
      <c r="A28" s="77" t="s">
        <v>127</v>
      </c>
      <c r="B28" s="68" t="s">
        <v>128</v>
      </c>
      <c r="C28" s="65" t="s">
        <v>100</v>
      </c>
      <c r="D28" s="123">
        <f>D29+D30</f>
        <v>24103.034</v>
      </c>
      <c r="E28" s="128">
        <f>'[18]1П'!$H$76</f>
        <v>12145.824000000001</v>
      </c>
      <c r="F28" s="129">
        <f>'[18]2П'!$H$76</f>
        <v>10675.65943</v>
      </c>
      <c r="G28" s="200">
        <f>E28+F28</f>
        <v>22821.48343</v>
      </c>
      <c r="H28" s="123"/>
      <c r="I28" s="128"/>
      <c r="J28" s="129"/>
      <c r="K28" s="125"/>
      <c r="L28" s="123">
        <f>L29+L30</f>
        <v>10494.508000000002</v>
      </c>
      <c r="M28" s="128">
        <f>'[22]1П'!$H$76</f>
        <v>4291.8255769999996</v>
      </c>
      <c r="N28" s="129">
        <f>'[22]2П'!$H$76</f>
        <v>4729.5952870000001</v>
      </c>
      <c r="O28" s="141">
        <f>M28+N28</f>
        <v>9021.4208639999997</v>
      </c>
      <c r="P28" s="123"/>
      <c r="Q28" s="128"/>
      <c r="R28" s="129"/>
      <c r="S28" s="141"/>
      <c r="T28" s="123">
        <f>T29+T30</f>
        <v>16661.309000000001</v>
      </c>
      <c r="U28" s="128">
        <f>'[24]1П'!$H$76</f>
        <v>7214.188036999999</v>
      </c>
      <c r="V28" s="129">
        <f>'[24]2П'!$H$76</f>
        <v>7830.0440000000008</v>
      </c>
      <c r="W28" s="141">
        <f>U28+V28</f>
        <v>15044.232037</v>
      </c>
      <c r="X28" s="123">
        <f>X29+X30</f>
        <v>10495.71</v>
      </c>
      <c r="Y28" s="128">
        <f>'[25]1П'!$H$76</f>
        <v>5163.9989649999998</v>
      </c>
      <c r="Z28" s="129">
        <f>'[25]2П'!$H$76</f>
        <v>4870.6729999999998</v>
      </c>
      <c r="AA28" s="141">
        <f>Y28+Z28</f>
        <v>10034.671965</v>
      </c>
      <c r="AB28" s="123">
        <f>AB29+AB30</f>
        <v>11229.701999999999</v>
      </c>
      <c r="AC28" s="128">
        <f>'[26]1П'!$H$76</f>
        <v>5189.5834490000007</v>
      </c>
      <c r="AD28" s="129">
        <f>'[26]2П'!$H$76</f>
        <v>4900.5400000000009</v>
      </c>
      <c r="AE28" s="141">
        <f>AC28+AD28</f>
        <v>10090.123449000002</v>
      </c>
      <c r="AF28" s="123">
        <f>AF29+AF30</f>
        <v>2912.165</v>
      </c>
      <c r="AG28" s="128">
        <f>'[19]1П'!$H$76</f>
        <v>1924.1246900000001</v>
      </c>
      <c r="AH28" s="129">
        <f>'[19]2П'!$H$76</f>
        <v>1893.4355799999998</v>
      </c>
      <c r="AI28" s="141">
        <f>AG28+AH28</f>
        <v>3817.5602699999999</v>
      </c>
      <c r="AJ28" s="123">
        <f>AJ29+AJ30</f>
        <v>31680.888000000003</v>
      </c>
      <c r="AK28" s="128">
        <f>'[27]1П'!$H$76</f>
        <v>17774.582892999999</v>
      </c>
      <c r="AL28" s="129">
        <f>'[27]2П'!$H$76</f>
        <v>16311.312484</v>
      </c>
      <c r="AM28" s="141">
        <f>AK28+AL28</f>
        <v>34085.895377000001</v>
      </c>
      <c r="AN28" s="123">
        <f>AN29+AN30</f>
        <v>20364.87</v>
      </c>
      <c r="AO28" s="128">
        <f>'[28]1П'!$H$76</f>
        <v>13063.581646000001</v>
      </c>
      <c r="AP28" s="129">
        <f>'[28]2П'!$H$76</f>
        <v>13932.783903</v>
      </c>
      <c r="AQ28" s="125">
        <f>AO28+AP28</f>
        <v>26996.365549000002</v>
      </c>
      <c r="AR28" s="123">
        <f>AR29+AR30</f>
        <v>29159.360000000001</v>
      </c>
      <c r="AS28" s="125">
        <f>'[29]1П'!$H$76</f>
        <v>12850.547591999999</v>
      </c>
      <c r="AT28" s="125">
        <f>'[29]2П'!$H$76</f>
        <v>12630.312161</v>
      </c>
      <c r="AU28" s="125">
        <f>AS28+AT28</f>
        <v>25480.859752999997</v>
      </c>
      <c r="AV28" s="123"/>
      <c r="AW28" s="128"/>
      <c r="AX28" s="129"/>
      <c r="AY28" s="125"/>
      <c r="AZ28" s="123">
        <f>AZ29+AZ30</f>
        <v>6228.9759999999997</v>
      </c>
      <c r="BA28" s="125">
        <f>'[20]1П'!$H$76</f>
        <v>2349.2208000000001</v>
      </c>
      <c r="BB28" s="125">
        <f>'[20]2П'!$H$76</f>
        <v>2620.94</v>
      </c>
      <c r="BC28" s="141">
        <f>BA28+BB28</f>
        <v>4970.1607999999997</v>
      </c>
    </row>
    <row r="29" spans="1:55" s="197" customFormat="1" ht="15" x14ac:dyDescent="0.2">
      <c r="A29" s="237"/>
      <c r="B29" s="198" t="s">
        <v>125</v>
      </c>
      <c r="C29" s="199" t="s">
        <v>100</v>
      </c>
      <c r="D29" s="196">
        <v>19102.923999999999</v>
      </c>
      <c r="E29" s="216">
        <v>7099.4</v>
      </c>
      <c r="F29" s="217">
        <v>6292.7853340000001</v>
      </c>
      <c r="G29" s="200">
        <f>E29+F29</f>
        <v>13392.185334</v>
      </c>
      <c r="H29" s="196"/>
      <c r="I29" s="216"/>
      <c r="J29" s="217"/>
      <c r="K29" s="200"/>
      <c r="L29" s="196">
        <v>771.29536832313806</v>
      </c>
      <c r="M29" s="216">
        <v>937.6640000000001</v>
      </c>
      <c r="N29" s="217">
        <v>1360.3490000000002</v>
      </c>
      <c r="O29" s="200">
        <f>M29+N29</f>
        <v>2298.0130000000004</v>
      </c>
      <c r="P29" s="196"/>
      <c r="Q29" s="216"/>
      <c r="R29" s="217"/>
      <c r="S29" s="195"/>
      <c r="T29" s="196">
        <v>10054.046094110572</v>
      </c>
      <c r="U29" s="216">
        <v>4797.2599999999993</v>
      </c>
      <c r="V29" s="217">
        <v>5422.5589999999984</v>
      </c>
      <c r="W29" s="200">
        <f>U29+V29</f>
        <v>10219.818999999998</v>
      </c>
      <c r="X29" s="196">
        <v>7060.2422368790612</v>
      </c>
      <c r="Y29" s="216">
        <v>3750.9049999999997</v>
      </c>
      <c r="Z29" s="217">
        <v>3509.9540000000006</v>
      </c>
      <c r="AA29" s="200">
        <f>Y29+Z29</f>
        <v>7260.8590000000004</v>
      </c>
      <c r="AB29" s="196">
        <v>7559.65</v>
      </c>
      <c r="AC29" s="216">
        <v>3533</v>
      </c>
      <c r="AD29" s="217">
        <v>3116.6000000000004</v>
      </c>
      <c r="AE29" s="200">
        <f>AC29+AD29</f>
        <v>6649.6</v>
      </c>
      <c r="AF29" s="196">
        <v>1568.6650000000002</v>
      </c>
      <c r="AG29" s="216">
        <v>969.80400000000009</v>
      </c>
      <c r="AH29" s="217">
        <v>957.34299999999985</v>
      </c>
      <c r="AI29" s="195">
        <f>AG29+AH29</f>
        <v>1927.1469999999999</v>
      </c>
      <c r="AJ29" s="196">
        <v>16489.598999999998</v>
      </c>
      <c r="AK29" s="216">
        <v>11648.291999999999</v>
      </c>
      <c r="AL29" s="217">
        <v>10362.797</v>
      </c>
      <c r="AM29" s="200">
        <f>AK29+AL29</f>
        <v>22011.089</v>
      </c>
      <c r="AN29" s="196">
        <v>10884.647579185683</v>
      </c>
      <c r="AO29" s="216">
        <v>7647.6190000000006</v>
      </c>
      <c r="AP29" s="217">
        <v>7534.5136669999993</v>
      </c>
      <c r="AQ29" s="200">
        <f>AO29+AP29</f>
        <v>15182.132667</v>
      </c>
      <c r="AR29" s="196">
        <v>1463.0041728320541</v>
      </c>
      <c r="AS29" s="216">
        <v>958</v>
      </c>
      <c r="AT29" s="217">
        <v>923</v>
      </c>
      <c r="AU29" s="200">
        <f>AS29+AT29</f>
        <v>1881</v>
      </c>
      <c r="AV29" s="196"/>
      <c r="AW29" s="216"/>
      <c r="AX29" s="217"/>
      <c r="AY29" s="200"/>
      <c r="AZ29" s="196">
        <v>1429.6239640161868</v>
      </c>
      <c r="BA29" s="216">
        <v>485.44299999999998</v>
      </c>
      <c r="BB29" s="217">
        <v>581.47199999999998</v>
      </c>
      <c r="BC29" s="195">
        <f>BA29+BB29</f>
        <v>1066.915</v>
      </c>
    </row>
    <row r="30" spans="1:55" s="58" customFormat="1" ht="15" x14ac:dyDescent="0.2">
      <c r="A30" s="77"/>
      <c r="B30" s="64" t="s">
        <v>126</v>
      </c>
      <c r="C30" s="65" t="s">
        <v>100</v>
      </c>
      <c r="D30" s="123">
        <v>5000.1100000000006</v>
      </c>
      <c r="E30" s="128">
        <f>E28-E29</f>
        <v>5046.4240000000009</v>
      </c>
      <c r="F30" s="129">
        <f>F28-F29</f>
        <v>4382.8740959999996</v>
      </c>
      <c r="G30" s="125">
        <f>G28-G29</f>
        <v>9429.2980960000004</v>
      </c>
      <c r="H30" s="123"/>
      <c r="I30" s="128"/>
      <c r="J30" s="129"/>
      <c r="K30" s="125"/>
      <c r="L30" s="123">
        <v>9723.2126316768627</v>
      </c>
      <c r="M30" s="128">
        <f>M28-M29</f>
        <v>3354.1615769999994</v>
      </c>
      <c r="N30" s="129">
        <f>N28-N29</f>
        <v>3369.2462869999999</v>
      </c>
      <c r="O30" s="125">
        <f>M30+N30</f>
        <v>6723.4078639999989</v>
      </c>
      <c r="P30" s="123"/>
      <c r="Q30" s="128"/>
      <c r="R30" s="129"/>
      <c r="S30" s="141"/>
      <c r="T30" s="123">
        <v>6607.262905889429</v>
      </c>
      <c r="U30" s="128">
        <f>U28-U29</f>
        <v>2416.9280369999997</v>
      </c>
      <c r="V30" s="129">
        <f>V28-V29</f>
        <v>2407.4850000000024</v>
      </c>
      <c r="W30" s="125">
        <f>U30+V30</f>
        <v>4824.4130370000021</v>
      </c>
      <c r="X30" s="123">
        <v>3435.4677631209379</v>
      </c>
      <c r="Y30" s="128">
        <f>Y28-Y29</f>
        <v>1413.093965</v>
      </c>
      <c r="Z30" s="129">
        <f>Z28-Z29</f>
        <v>1360.7189999999991</v>
      </c>
      <c r="AA30" s="125">
        <f>Y30+Z30</f>
        <v>2773.8129649999992</v>
      </c>
      <c r="AB30" s="123">
        <v>3670.0519999999997</v>
      </c>
      <c r="AC30" s="128">
        <f>AC28-AC29</f>
        <v>1656.5834490000007</v>
      </c>
      <c r="AD30" s="129">
        <f>AD28-AD29</f>
        <v>1783.9400000000005</v>
      </c>
      <c r="AE30" s="125">
        <f>AC30+AD30</f>
        <v>3440.5234490000012</v>
      </c>
      <c r="AF30" s="123">
        <v>1343.4999999999998</v>
      </c>
      <c r="AG30" s="128">
        <f>AG28-AG29</f>
        <v>954.32069000000001</v>
      </c>
      <c r="AH30" s="129">
        <f>AH28-AH29</f>
        <v>936.09258</v>
      </c>
      <c r="AI30" s="141">
        <f>AG30+AH30</f>
        <v>1890.41327</v>
      </c>
      <c r="AJ30" s="123">
        <v>15191.289000000004</v>
      </c>
      <c r="AK30" s="128">
        <f>AK28-AK29</f>
        <v>6126.2908929999994</v>
      </c>
      <c r="AL30" s="129">
        <f>AL28-AL29</f>
        <v>5948.5154839999996</v>
      </c>
      <c r="AM30" s="125">
        <f>AK30+AL30</f>
        <v>12074.806376999999</v>
      </c>
      <c r="AN30" s="123">
        <v>9480.2224208143161</v>
      </c>
      <c r="AO30" s="128">
        <f>AO28-AO29</f>
        <v>5415.9626459999999</v>
      </c>
      <c r="AP30" s="129">
        <f>AP28-AP29</f>
        <v>6398.2702360000003</v>
      </c>
      <c r="AQ30" s="125">
        <f>AO30+AP30</f>
        <v>11814.232882</v>
      </c>
      <c r="AR30" s="123">
        <v>27696.355827167947</v>
      </c>
      <c r="AS30" s="128">
        <f>AS28-AS29</f>
        <v>11892.547591999999</v>
      </c>
      <c r="AT30" s="129">
        <f>AT28-AT29</f>
        <v>11707.312161</v>
      </c>
      <c r="AU30" s="125">
        <f>AS30+AT30</f>
        <v>23599.859752999997</v>
      </c>
      <c r="AV30" s="123"/>
      <c r="AW30" s="128"/>
      <c r="AX30" s="129"/>
      <c r="AY30" s="125"/>
      <c r="AZ30" s="123">
        <v>4799.352035983813</v>
      </c>
      <c r="BA30" s="128">
        <f>BA28-BA29</f>
        <v>1863.7778000000001</v>
      </c>
      <c r="BB30" s="129">
        <f>BB28-BB29</f>
        <v>2039.4680000000001</v>
      </c>
      <c r="BC30" s="141">
        <f>BA30+BB30</f>
        <v>3903.2458000000001</v>
      </c>
    </row>
    <row r="31" spans="1:55" s="73" customFormat="1" ht="14.25" x14ac:dyDescent="0.2">
      <c r="A31" s="236" t="s">
        <v>129</v>
      </c>
      <c r="B31" s="82" t="s">
        <v>130</v>
      </c>
      <c r="C31" s="81" t="s">
        <v>100</v>
      </c>
      <c r="D31" s="134">
        <f>D32+D33</f>
        <v>1867.7820000000002</v>
      </c>
      <c r="E31" s="135">
        <f>SUM('[18]1П'!$H$78:$H$80)</f>
        <v>832.45899999999995</v>
      </c>
      <c r="F31" s="136">
        <f>SUM('[18]2П'!$H$78:$H$80)</f>
        <v>699.48700000000008</v>
      </c>
      <c r="G31" s="127">
        <f>G32+G33</f>
        <v>1531.9459999999999</v>
      </c>
      <c r="H31" s="134">
        <f>H32+H33</f>
        <v>13202.506930333335</v>
      </c>
      <c r="I31" s="135">
        <f>SUM('[21]1П'!$H$78:$H$80)</f>
        <v>9162.3013150000006</v>
      </c>
      <c r="J31" s="136">
        <f>SUM('[21]2П'!$H$78:$H$80)</f>
        <v>10961.688582999999</v>
      </c>
      <c r="K31" s="127">
        <f>K32+K33</f>
        <v>20123.989898</v>
      </c>
      <c r="L31" s="134">
        <f>L32+L33</f>
        <v>758.14400000000001</v>
      </c>
      <c r="M31" s="135">
        <f>SUM('[22]1П'!$H$78:$H$80)</f>
        <v>232.64600000000002</v>
      </c>
      <c r="N31" s="136">
        <f>SUM('[22]2П'!$H$78:$H$80)</f>
        <v>382.49800000000005</v>
      </c>
      <c r="O31" s="127">
        <f>O32+O33</f>
        <v>615.14400000000012</v>
      </c>
      <c r="P31" s="134">
        <f>P32+P33</f>
        <v>8713.15</v>
      </c>
      <c r="Q31" s="135">
        <f>SUM('[23]1П'!$H$78:$H$80)</f>
        <v>1816.9450000000002</v>
      </c>
      <c r="R31" s="136">
        <f>SUM('[23]2П'!$H$78:$H$80)</f>
        <v>1420.3409999999999</v>
      </c>
      <c r="S31" s="127">
        <f>S32+S33</f>
        <v>3237.2860000000001</v>
      </c>
      <c r="T31" s="134">
        <f>T32+T33</f>
        <v>1101.914</v>
      </c>
      <c r="U31" s="135">
        <f>SUM('[24]1П'!$H$78:$H$80)</f>
        <v>340.67</v>
      </c>
      <c r="V31" s="136">
        <f>SUM('[24]2П'!$H$78:$H$80)</f>
        <v>643.78100000000006</v>
      </c>
      <c r="W31" s="127">
        <f>W32+W33</f>
        <v>984.45100000000002</v>
      </c>
      <c r="X31" s="126">
        <f>X32+X33</f>
        <v>531.601</v>
      </c>
      <c r="Y31" s="135">
        <f>SUM('[25]1П'!$H$78:$H$80)</f>
        <v>196.732</v>
      </c>
      <c r="Z31" s="136">
        <f>SUM('[25]2П'!$H$78:$H$80)</f>
        <v>208.72900000000001</v>
      </c>
      <c r="AA31" s="127">
        <f>AA32+AA33</f>
        <v>405.46100000000001</v>
      </c>
      <c r="AB31" s="134">
        <f>AB32+AB33</f>
        <v>873.83699999999999</v>
      </c>
      <c r="AC31" s="135">
        <f>SUM('[26]1П'!$H$78:$H$80)</f>
        <v>340.1</v>
      </c>
      <c r="AD31" s="136">
        <f>SUM('[26]2П'!$H$78:$H$80)</f>
        <v>356.2</v>
      </c>
      <c r="AE31" s="127">
        <f>AE32+AE33</f>
        <v>696.30000000000018</v>
      </c>
      <c r="AF31" s="134">
        <f>AF32+AF33</f>
        <v>256.33319999999998</v>
      </c>
      <c r="AG31" s="135">
        <f>SUM('[19]1П'!$H$78:$H$80)</f>
        <v>72.219000000000008</v>
      </c>
      <c r="AH31" s="136">
        <f>SUM('[19]2П'!$H$78:$H$80)</f>
        <v>121.98299999999999</v>
      </c>
      <c r="AI31" s="127">
        <f>AI32+AI33</f>
        <v>194.202</v>
      </c>
      <c r="AJ31" s="134">
        <f>AJ32+AJ33</f>
        <v>3022.2845520000001</v>
      </c>
      <c r="AK31" s="135">
        <f>SUM('[27]1П'!$H$78:$H$80)</f>
        <v>1117.9389999999999</v>
      </c>
      <c r="AL31" s="136">
        <f>SUM('[27]2П'!$H$78:$H$80)</f>
        <v>1181.643</v>
      </c>
      <c r="AM31" s="127">
        <f>AM32+AM33</f>
        <v>2299.5820000000003</v>
      </c>
      <c r="AN31" s="134">
        <f>AN32+AN33</f>
        <v>2911.2370000000001</v>
      </c>
      <c r="AO31" s="135">
        <f>SUM('[28]1П'!$H$78:$H$80)</f>
        <v>1106.9000000000001</v>
      </c>
      <c r="AP31" s="136">
        <f>SUM('[28]2П'!$H$78:$H$80)</f>
        <v>1054.9349999999999</v>
      </c>
      <c r="AQ31" s="127">
        <f>AQ32+AQ33</f>
        <v>2161.835</v>
      </c>
      <c r="AR31" s="134">
        <f>AR32+AR33</f>
        <v>920.73299999999995</v>
      </c>
      <c r="AS31" s="135">
        <f>SUM('[29]1П'!$H$78:$H$80)</f>
        <v>249.22499999999999</v>
      </c>
      <c r="AT31" s="136">
        <f>SUM('[29]2П'!$H$78:$H$80)</f>
        <v>96.857000000000014</v>
      </c>
      <c r="AU31" s="127">
        <f>AU32+AU33</f>
        <v>346.08199999999999</v>
      </c>
      <c r="AV31" s="134">
        <f>AV32+AV33</f>
        <v>9274.18</v>
      </c>
      <c r="AW31" s="135">
        <f>SUM('[30]1П'!$H$78:$H$80)</f>
        <v>3268.6769999999997</v>
      </c>
      <c r="AX31" s="136">
        <f>SUM('[30]2П'!$H$78:$H$80)</f>
        <v>3777.3959999999997</v>
      </c>
      <c r="AY31" s="127">
        <f>AY32+AY33</f>
        <v>7046.0730000000003</v>
      </c>
      <c r="AZ31" s="134">
        <f>AZ32+AZ33</f>
        <v>9.2699999999999978</v>
      </c>
      <c r="BA31" s="135">
        <f>SUM('[20]1П'!$H$78:$H$80)</f>
        <v>0.97700000000000009</v>
      </c>
      <c r="BB31" s="136">
        <f>SUM('[20]2П'!$H$78:$H$80)</f>
        <v>1.2269999999999999</v>
      </c>
      <c r="BC31" s="142">
        <f>BC32+BC33</f>
        <v>2.2040000000000002</v>
      </c>
    </row>
    <row r="32" spans="1:55" s="197" customFormat="1" ht="15" x14ac:dyDescent="0.2">
      <c r="A32" s="201"/>
      <c r="B32" s="202" t="s">
        <v>125</v>
      </c>
      <c r="C32" s="203" t="s">
        <v>100</v>
      </c>
      <c r="D32" s="204">
        <v>1867.7820000000002</v>
      </c>
      <c r="E32" s="214">
        <v>832.45899999999983</v>
      </c>
      <c r="F32" s="215">
        <v>699.48699999999997</v>
      </c>
      <c r="G32" s="205">
        <f>E32+F32</f>
        <v>1531.9459999999999</v>
      </c>
      <c r="H32" s="204">
        <v>7043.0376872156212</v>
      </c>
      <c r="I32" s="214">
        <v>3691.9113150000003</v>
      </c>
      <c r="J32" s="215">
        <v>4601.1375829999997</v>
      </c>
      <c r="K32" s="205">
        <f>I32+J32</f>
        <v>8293.0488980000009</v>
      </c>
      <c r="L32" s="204">
        <v>374.55128635453838</v>
      </c>
      <c r="M32" s="214">
        <v>224.24599999999998</v>
      </c>
      <c r="N32" s="215">
        <v>374.09799999999979</v>
      </c>
      <c r="O32" s="205">
        <f>M32+N32</f>
        <v>598.34399999999982</v>
      </c>
      <c r="P32" s="204">
        <v>8591.6022019210668</v>
      </c>
      <c r="Q32" s="214">
        <v>1763.4249999999997</v>
      </c>
      <c r="R32" s="215">
        <v>1366.8210000000001</v>
      </c>
      <c r="S32" s="206">
        <f>Q32+R32</f>
        <v>3130.2460000000001</v>
      </c>
      <c r="T32" s="204">
        <v>837.95049748415602</v>
      </c>
      <c r="U32" s="214">
        <v>242.87</v>
      </c>
      <c r="V32" s="215">
        <v>546</v>
      </c>
      <c r="W32" s="205">
        <f>U32+V32</f>
        <v>788.87</v>
      </c>
      <c r="X32" s="196">
        <v>531.601</v>
      </c>
      <c r="Y32" s="214">
        <v>196.732</v>
      </c>
      <c r="Z32" s="215">
        <v>208.72899999999998</v>
      </c>
      <c r="AA32" s="205">
        <f>Y32+Z32</f>
        <v>405.46100000000001</v>
      </c>
      <c r="AB32" s="204">
        <v>873.83699999999999</v>
      </c>
      <c r="AC32" s="214">
        <v>338.7</v>
      </c>
      <c r="AD32" s="215">
        <v>356.20000000000005</v>
      </c>
      <c r="AE32" s="205">
        <f>AC32+AD32</f>
        <v>694.90000000000009</v>
      </c>
      <c r="AF32" s="204">
        <v>247.34520000000003</v>
      </c>
      <c r="AG32" s="214">
        <v>69.218999999999994</v>
      </c>
      <c r="AH32" s="215">
        <v>118.98299999999999</v>
      </c>
      <c r="AI32" s="205">
        <f>AG32+AH32</f>
        <v>188.202</v>
      </c>
      <c r="AJ32" s="204">
        <v>2972.625</v>
      </c>
      <c r="AK32" s="214">
        <v>1105.057</v>
      </c>
      <c r="AL32" s="215">
        <v>1164.3409999999999</v>
      </c>
      <c r="AM32" s="205">
        <f>AK32+AL32</f>
        <v>2269.3980000000001</v>
      </c>
      <c r="AN32" s="204">
        <v>1454.965789286365</v>
      </c>
      <c r="AO32" s="214">
        <v>1104.482</v>
      </c>
      <c r="AP32" s="215">
        <v>1052.5169999999998</v>
      </c>
      <c r="AQ32" s="205">
        <f>AO32+AP32</f>
        <v>2156.9989999999998</v>
      </c>
      <c r="AR32" s="204">
        <v>902.81337453358185</v>
      </c>
      <c r="AS32" s="214">
        <v>246.20500000000001</v>
      </c>
      <c r="AT32" s="215">
        <v>95.856999999999942</v>
      </c>
      <c r="AU32" s="205">
        <f>AS32+AT32</f>
        <v>342.06199999999995</v>
      </c>
      <c r="AV32" s="204">
        <v>9057.4881266366428</v>
      </c>
      <c r="AW32" s="214">
        <v>3268.6770000000006</v>
      </c>
      <c r="AX32" s="215">
        <v>3402.8989999999985</v>
      </c>
      <c r="AY32" s="205">
        <f>AW32+AX32</f>
        <v>6671.5759999999991</v>
      </c>
      <c r="AZ32" s="204">
        <v>5.9534477958236653</v>
      </c>
      <c r="BA32" s="214">
        <v>0.97700000000000009</v>
      </c>
      <c r="BB32" s="215">
        <v>1.2270000000000001</v>
      </c>
      <c r="BC32" s="208">
        <f>BA32+BB32</f>
        <v>2.2040000000000002</v>
      </c>
    </row>
    <row r="33" spans="1:55" s="58" customFormat="1" ht="15" x14ac:dyDescent="0.2">
      <c r="A33" s="77"/>
      <c r="B33" s="83" t="s">
        <v>131</v>
      </c>
      <c r="C33" s="65" t="s">
        <v>100</v>
      </c>
      <c r="D33" s="123"/>
      <c r="E33" s="128">
        <f>E31-E32</f>
        <v>0</v>
      </c>
      <c r="F33" s="129">
        <f>F31-F32</f>
        <v>0</v>
      </c>
      <c r="G33" s="205">
        <f>E33+F33</f>
        <v>0</v>
      </c>
      <c r="H33" s="123">
        <v>6159.4692431177136</v>
      </c>
      <c r="I33" s="128">
        <f>I31-I32</f>
        <v>5470.39</v>
      </c>
      <c r="J33" s="129">
        <f>J31-J32</f>
        <v>6360.5509999999995</v>
      </c>
      <c r="K33" s="125">
        <f>I33+J33</f>
        <v>11830.940999999999</v>
      </c>
      <c r="L33" s="123">
        <v>383.59271364546169</v>
      </c>
      <c r="M33" s="128">
        <f>M31-M32</f>
        <v>8.4000000000000341</v>
      </c>
      <c r="N33" s="129">
        <f>N31-N32</f>
        <v>8.4000000000002615</v>
      </c>
      <c r="O33" s="125">
        <f>M33+N33</f>
        <v>16.800000000000296</v>
      </c>
      <c r="P33" s="123">
        <v>121.54779807893283</v>
      </c>
      <c r="Q33" s="128">
        <f>Q31-Q32</f>
        <v>53.520000000000437</v>
      </c>
      <c r="R33" s="129">
        <f>R31-R32</f>
        <v>53.519999999999754</v>
      </c>
      <c r="S33" s="141">
        <f>Q33+R33</f>
        <v>107.04000000000019</v>
      </c>
      <c r="T33" s="123">
        <v>263.96350251584397</v>
      </c>
      <c r="U33" s="128">
        <f>U31-U32</f>
        <v>97.800000000000011</v>
      </c>
      <c r="V33" s="129">
        <f>V31-V32</f>
        <v>97.781000000000063</v>
      </c>
      <c r="W33" s="125">
        <f>U33+V33</f>
        <v>195.58100000000007</v>
      </c>
      <c r="X33" s="123"/>
      <c r="Y33" s="128">
        <f>Y31-Y32</f>
        <v>0</v>
      </c>
      <c r="Z33" s="129">
        <f>Z31-Z32</f>
        <v>0</v>
      </c>
      <c r="AA33" s="125">
        <f>Y33+Z33</f>
        <v>0</v>
      </c>
      <c r="AB33" s="123">
        <v>0</v>
      </c>
      <c r="AC33" s="128">
        <f>AC31-AC32</f>
        <v>1.4000000000000341</v>
      </c>
      <c r="AD33" s="129">
        <f>AD31-AD32</f>
        <v>0</v>
      </c>
      <c r="AE33" s="125">
        <f>AC33+AD33</f>
        <v>1.4000000000000341</v>
      </c>
      <c r="AF33" s="123">
        <v>8.9879999999999427</v>
      </c>
      <c r="AG33" s="128">
        <f>AG31-AG32</f>
        <v>3.0000000000000142</v>
      </c>
      <c r="AH33" s="129">
        <f>AH31-AH32</f>
        <v>3</v>
      </c>
      <c r="AI33" s="125">
        <f>AG33+AH33</f>
        <v>6.0000000000000142</v>
      </c>
      <c r="AJ33" s="123">
        <v>49.659552000000076</v>
      </c>
      <c r="AK33" s="128">
        <f>AK31-AK32</f>
        <v>12.881999999999834</v>
      </c>
      <c r="AL33" s="129">
        <f>AL31-AL32</f>
        <v>17.302000000000135</v>
      </c>
      <c r="AM33" s="125">
        <f>AK33+AL33</f>
        <v>30.183999999999969</v>
      </c>
      <c r="AN33" s="123">
        <v>1456.2712107136351</v>
      </c>
      <c r="AO33" s="128">
        <f>AO31-AO32</f>
        <v>2.4180000000001201</v>
      </c>
      <c r="AP33" s="129">
        <f>AP31-AP32</f>
        <v>2.4180000000001201</v>
      </c>
      <c r="AQ33" s="125">
        <f>AO33+AP33</f>
        <v>4.8360000000002401</v>
      </c>
      <c r="AR33" s="123">
        <v>17.919625466418097</v>
      </c>
      <c r="AS33" s="128">
        <f>AS31-AS32</f>
        <v>3.0199999999999818</v>
      </c>
      <c r="AT33" s="129">
        <f>AT31-AT32</f>
        <v>1.0000000000000711</v>
      </c>
      <c r="AU33" s="125">
        <f>AS33+AT33</f>
        <v>4.0200000000000529</v>
      </c>
      <c r="AV33" s="123">
        <v>216.69187336335744</v>
      </c>
      <c r="AW33" s="128">
        <f>AW31-AW32</f>
        <v>0</v>
      </c>
      <c r="AX33" s="129">
        <f>AX31-AX32</f>
        <v>374.49700000000121</v>
      </c>
      <c r="AY33" s="125">
        <f>AW33+AX33</f>
        <v>374.49700000000121</v>
      </c>
      <c r="AZ33" s="123">
        <v>3.3165522041763325</v>
      </c>
      <c r="BA33" s="128">
        <f>BA31-BA32</f>
        <v>0</v>
      </c>
      <c r="BB33" s="129">
        <f>BB31-BB32</f>
        <v>0</v>
      </c>
      <c r="BC33" s="141">
        <f>BA33+BB33</f>
        <v>0</v>
      </c>
    </row>
    <row r="34" spans="1:55" s="73" customFormat="1" ht="14.25" x14ac:dyDescent="0.2">
      <c r="A34" s="84" t="s">
        <v>132</v>
      </c>
      <c r="B34" s="85" t="s">
        <v>0</v>
      </c>
      <c r="C34" s="72" t="s">
        <v>100</v>
      </c>
      <c r="D34" s="131">
        <f t="shared" ref="D34:AF34" si="37">D35+D36</f>
        <v>342.41899999999998</v>
      </c>
      <c r="E34" s="135">
        <f>SUM('[18]1П'!$H$81:$H$89)</f>
        <v>596.66099999999994</v>
      </c>
      <c r="F34" s="136">
        <f>SUM('[18]2П'!$H$81:$H$89)</f>
        <v>580.38199999999995</v>
      </c>
      <c r="G34" s="127">
        <f t="shared" si="37"/>
        <v>1177.0429999999999</v>
      </c>
      <c r="H34" s="131">
        <f t="shared" si="37"/>
        <v>33403.085631666669</v>
      </c>
      <c r="I34" s="135">
        <f>SUM('[21]1П'!$H$81:$H$89)</f>
        <v>9424.1779999999999</v>
      </c>
      <c r="J34" s="136">
        <f>SUM('[21]2П'!$H$81:$H$89)</f>
        <v>9246.1779999999999</v>
      </c>
      <c r="K34" s="127">
        <f t="shared" si="37"/>
        <v>18670.356</v>
      </c>
      <c r="L34" s="131">
        <f t="shared" si="37"/>
        <v>403.94099999999997</v>
      </c>
      <c r="M34" s="135">
        <f>SUM('[22]1П'!$H$81:$H$89)</f>
        <v>79.722999999999999</v>
      </c>
      <c r="N34" s="136">
        <f>SUM('[22]2П'!$H$81:$H$89)</f>
        <v>83.838000000000022</v>
      </c>
      <c r="O34" s="127">
        <f t="shared" si="37"/>
        <v>163.56100000000004</v>
      </c>
      <c r="P34" s="131">
        <f t="shared" si="37"/>
        <v>2913.259</v>
      </c>
      <c r="Q34" s="135">
        <f>SUM('[23]1П'!$H$81:$H$89)</f>
        <v>925.11899999999991</v>
      </c>
      <c r="R34" s="136">
        <f>SUM('[23]2П'!$H$81:$H$89)</f>
        <v>980.83399999999995</v>
      </c>
      <c r="S34" s="127">
        <f t="shared" si="37"/>
        <v>1905.953</v>
      </c>
      <c r="T34" s="131">
        <f t="shared" si="37"/>
        <v>465.45599999999996</v>
      </c>
      <c r="U34" s="135">
        <f>SUM('[24]1П'!$H$81:$H$89)</f>
        <v>331.39800000000002</v>
      </c>
      <c r="V34" s="136">
        <f>SUM('[24]2П'!$H$81:$H$89)</f>
        <v>392.26700000000005</v>
      </c>
      <c r="W34" s="127">
        <f t="shared" si="37"/>
        <v>723.66500000000008</v>
      </c>
      <c r="X34" s="126">
        <f t="shared" si="37"/>
        <v>366.07900000000006</v>
      </c>
      <c r="Y34" s="135">
        <f>SUM('[25]1П'!$H$81:$H$89)</f>
        <v>241.887</v>
      </c>
      <c r="Z34" s="136">
        <f>SUM('[25]2П'!$H$81:$H$89)</f>
        <v>283.52800000000002</v>
      </c>
      <c r="AA34" s="127">
        <f t="shared" si="37"/>
        <v>525.41500000000008</v>
      </c>
      <c r="AB34" s="131">
        <f t="shared" si="37"/>
        <v>775.82799999999997</v>
      </c>
      <c r="AC34" s="135">
        <f>SUM('[26]1П'!$H$81:$H$89)</f>
        <v>458.88</v>
      </c>
      <c r="AD34" s="136">
        <f>SUM('[26]2П'!$H$81:$H$89)</f>
        <v>498.94000000000005</v>
      </c>
      <c r="AE34" s="127">
        <f>AE35+AE36</f>
        <v>957.82</v>
      </c>
      <c r="AF34" s="131">
        <f t="shared" si="37"/>
        <v>97.444000000000003</v>
      </c>
      <c r="AG34" s="135">
        <f>SUM('[19]1П'!$H$81:$H$89)</f>
        <v>109.422</v>
      </c>
      <c r="AH34" s="136">
        <f>SUM('[19]2П'!$H$81:$H$89)</f>
        <v>120.71500000000002</v>
      </c>
      <c r="AI34" s="127">
        <f>AI35+AI36</f>
        <v>230.137</v>
      </c>
      <c r="AJ34" s="131">
        <f>AJ35+AJ36</f>
        <v>2026.4706000000001</v>
      </c>
      <c r="AK34" s="135">
        <f>SUM('[27]1П'!$H$81:$H$89)</f>
        <v>549.48</v>
      </c>
      <c r="AL34" s="136">
        <f>SUM('[27]2П'!$H$81:$H$89)</f>
        <v>630.202</v>
      </c>
      <c r="AM34" s="127">
        <f>AM35+AM36</f>
        <v>1179.6820000000002</v>
      </c>
      <c r="AN34" s="131">
        <f>AN35+AN36</f>
        <v>383.053</v>
      </c>
      <c r="AO34" s="135">
        <f>SUM('[28]1П'!$H$81:$H$89)</f>
        <v>130.59899999999999</v>
      </c>
      <c r="AP34" s="136">
        <f>SUM('[28]2П'!$H$81:$H$89)</f>
        <v>119.42999999999999</v>
      </c>
      <c r="AQ34" s="127">
        <f>AQ35+AQ36</f>
        <v>250.029</v>
      </c>
      <c r="AR34" s="131">
        <f>AR35+AR36</f>
        <v>78.332999999999998</v>
      </c>
      <c r="AS34" s="135">
        <f>SUM('[29]1П'!$H$81:$H$89)</f>
        <v>119.084</v>
      </c>
      <c r="AT34" s="136">
        <f>SUM('[29]2П'!$H$81:$H$89)</f>
        <v>69.519000000000005</v>
      </c>
      <c r="AU34" s="127">
        <f>AU35+AU36</f>
        <v>188.60300000000001</v>
      </c>
      <c r="AV34" s="131">
        <f>AV35+AV36</f>
        <v>3225.33</v>
      </c>
      <c r="AW34" s="135">
        <f>SUM('[30]1П'!$H$81:$H$89)</f>
        <v>1235.7479999999998</v>
      </c>
      <c r="AX34" s="136">
        <f>SUM('[30]2П'!$H$81:$H$89)</f>
        <v>2182.8000000000002</v>
      </c>
      <c r="AY34" s="127">
        <f>AY35+AY36</f>
        <v>3418.5479999999998</v>
      </c>
      <c r="AZ34" s="131">
        <f>AZ35+AZ36</f>
        <v>74.108999999999995</v>
      </c>
      <c r="BA34" s="135">
        <f>SUM('[20]1П'!$H$81:$H$89)</f>
        <v>19.986000000000001</v>
      </c>
      <c r="BB34" s="136">
        <f>SUM('[20]2П'!$H$81:$H$89)</f>
        <v>18.334</v>
      </c>
      <c r="BC34" s="142">
        <f>BC35+BC36</f>
        <v>38.32</v>
      </c>
    </row>
    <row r="35" spans="1:55" s="197" customFormat="1" ht="15" x14ac:dyDescent="0.2">
      <c r="A35" s="237"/>
      <c r="B35" s="198" t="s">
        <v>125</v>
      </c>
      <c r="C35" s="199" t="s">
        <v>100</v>
      </c>
      <c r="D35" s="196">
        <v>342.41899999999998</v>
      </c>
      <c r="E35" s="216">
        <v>560.66100000000006</v>
      </c>
      <c r="F35" s="217">
        <v>575.38200000000006</v>
      </c>
      <c r="G35" s="207">
        <f>E35+F35</f>
        <v>1136.0430000000001</v>
      </c>
      <c r="H35" s="196">
        <v>32599.382478694639</v>
      </c>
      <c r="I35" s="216">
        <v>9368.1779999999999</v>
      </c>
      <c r="J35" s="217">
        <v>9152.1779999999999</v>
      </c>
      <c r="K35" s="207">
        <f>I35+J35</f>
        <v>18520.356</v>
      </c>
      <c r="L35" s="196">
        <v>11.124227042781106</v>
      </c>
      <c r="M35" s="216">
        <v>19.722999999999999</v>
      </c>
      <c r="N35" s="217">
        <v>17.111000000000001</v>
      </c>
      <c r="O35" s="207">
        <f>M35+N35</f>
        <v>36.834000000000003</v>
      </c>
      <c r="P35" s="196">
        <v>1783.4714481090234</v>
      </c>
      <c r="Q35" s="216">
        <v>499.1040000000001</v>
      </c>
      <c r="R35" s="217">
        <v>559.39399999999989</v>
      </c>
      <c r="S35" s="208">
        <f>Q35+R35</f>
        <v>1058.498</v>
      </c>
      <c r="T35" s="196">
        <v>72.275095431672938</v>
      </c>
      <c r="U35" s="216">
        <v>82.798000000000002</v>
      </c>
      <c r="V35" s="217">
        <v>123.667</v>
      </c>
      <c r="W35" s="207">
        <f>U35+V35</f>
        <v>206.465</v>
      </c>
      <c r="X35" s="196">
        <v>26.08424214264457</v>
      </c>
      <c r="Y35" s="216">
        <v>86.906999999999996</v>
      </c>
      <c r="Z35" s="217">
        <v>125.54800000000002</v>
      </c>
      <c r="AA35" s="207">
        <f>Y35+Z35</f>
        <v>212.45500000000001</v>
      </c>
      <c r="AB35" s="196">
        <v>741.51199999999994</v>
      </c>
      <c r="AC35" s="244">
        <v>458.88</v>
      </c>
      <c r="AD35" s="217">
        <v>498.94000000000005</v>
      </c>
      <c r="AE35" s="205">
        <f>AC35+AD35</f>
        <v>957.82</v>
      </c>
      <c r="AF35" s="196">
        <v>94.455999999999989</v>
      </c>
      <c r="AG35" s="216">
        <v>107.92199999999998</v>
      </c>
      <c r="AH35" s="217">
        <v>119.21500000000002</v>
      </c>
      <c r="AI35" s="208">
        <f>AG35+AH35</f>
        <v>227.137</v>
      </c>
      <c r="AJ35" s="196">
        <v>1919.558</v>
      </c>
      <c r="AK35" s="216">
        <v>513.54099999999994</v>
      </c>
      <c r="AL35" s="217">
        <v>602.62199999999996</v>
      </c>
      <c r="AM35" s="207">
        <f>AK35+AL35</f>
        <v>1116.163</v>
      </c>
      <c r="AN35" s="196">
        <v>153.1930526866314</v>
      </c>
      <c r="AO35" s="216">
        <v>116.316</v>
      </c>
      <c r="AP35" s="217">
        <v>100.565</v>
      </c>
      <c r="AQ35" s="207">
        <f>AO35+AP35</f>
        <v>216.881</v>
      </c>
      <c r="AR35" s="196">
        <v>78.332999999999998</v>
      </c>
      <c r="AS35" s="216">
        <v>118.08399999999999</v>
      </c>
      <c r="AT35" s="217">
        <v>68.51900000000002</v>
      </c>
      <c r="AU35" s="207">
        <f>AS35+AT35</f>
        <v>186.60300000000001</v>
      </c>
      <c r="AV35" s="196">
        <v>2960.0924878740038</v>
      </c>
      <c r="AW35" s="216">
        <v>1199.748</v>
      </c>
      <c r="AX35" s="217">
        <v>2170.8000000000006</v>
      </c>
      <c r="AY35" s="207">
        <f>AW35+AX35</f>
        <v>3370.5480000000007</v>
      </c>
      <c r="AZ35" s="196">
        <v>60.944936251522641</v>
      </c>
      <c r="BA35" s="216">
        <v>19.986000000000001</v>
      </c>
      <c r="BB35" s="217">
        <v>18.334</v>
      </c>
      <c r="BC35" s="208">
        <f>BA35+BB35</f>
        <v>38.32</v>
      </c>
    </row>
    <row r="36" spans="1:55" s="58" customFormat="1" ht="15" x14ac:dyDescent="0.2">
      <c r="A36" s="86"/>
      <c r="B36" s="87" t="s">
        <v>133</v>
      </c>
      <c r="C36" s="88" t="s">
        <v>100</v>
      </c>
      <c r="D36" s="137"/>
      <c r="E36" s="218">
        <f>E34-E35</f>
        <v>35.999999999999886</v>
      </c>
      <c r="F36" s="219">
        <f>F34-F35</f>
        <v>4.9999999999998863</v>
      </c>
      <c r="G36" s="207">
        <f>E36+F36</f>
        <v>40.999999999999773</v>
      </c>
      <c r="H36" s="137">
        <v>803.70315297202978</v>
      </c>
      <c r="I36" s="218">
        <f>I34-I35</f>
        <v>56</v>
      </c>
      <c r="J36" s="219">
        <f>J34-J35</f>
        <v>94</v>
      </c>
      <c r="K36" s="138">
        <f>I36+J36</f>
        <v>150</v>
      </c>
      <c r="L36" s="137">
        <v>392.81677295721886</v>
      </c>
      <c r="M36" s="218">
        <f>M34-M35</f>
        <v>60</v>
      </c>
      <c r="N36" s="219">
        <f>N34-N35</f>
        <v>66.727000000000018</v>
      </c>
      <c r="O36" s="138">
        <f>M36+N36</f>
        <v>126.72700000000002</v>
      </c>
      <c r="P36" s="137">
        <v>1129.7875518909766</v>
      </c>
      <c r="Q36" s="218">
        <f>Q34-Q35</f>
        <v>426.01499999999982</v>
      </c>
      <c r="R36" s="219">
        <f>R34-R35</f>
        <v>421.44000000000005</v>
      </c>
      <c r="S36" s="143">
        <f>Q36+R36</f>
        <v>847.45499999999993</v>
      </c>
      <c r="T36" s="137">
        <v>393.18090456832704</v>
      </c>
      <c r="U36" s="218">
        <f>U34-U35</f>
        <v>248.60000000000002</v>
      </c>
      <c r="V36" s="219">
        <f>V34-V35</f>
        <v>268.60000000000002</v>
      </c>
      <c r="W36" s="138">
        <f>U36+V36</f>
        <v>517.20000000000005</v>
      </c>
      <c r="X36" s="117">
        <v>339.99475785735547</v>
      </c>
      <c r="Y36" s="218">
        <f>Y34-Y35</f>
        <v>154.98000000000002</v>
      </c>
      <c r="Z36" s="219">
        <f>Z34-Z35</f>
        <v>157.98000000000002</v>
      </c>
      <c r="AA36" s="138">
        <f>Y36+Z36</f>
        <v>312.96000000000004</v>
      </c>
      <c r="AB36" s="137">
        <v>34.316000000000031</v>
      </c>
      <c r="AC36" s="218">
        <f>AC34-AC35</f>
        <v>0</v>
      </c>
      <c r="AD36" s="219">
        <f>AD34-AD35</f>
        <v>0</v>
      </c>
      <c r="AE36" s="138">
        <f>AC36+AD36</f>
        <v>0</v>
      </c>
      <c r="AF36" s="137">
        <v>2.9880000000000138</v>
      </c>
      <c r="AG36" s="218">
        <f>AG34-AG35</f>
        <v>1.5000000000000142</v>
      </c>
      <c r="AH36" s="219">
        <f>AH34-AH35</f>
        <v>1.5</v>
      </c>
      <c r="AI36" s="143">
        <f>AG36+AH36</f>
        <v>3.0000000000000142</v>
      </c>
      <c r="AJ36" s="137">
        <v>106.91260000000011</v>
      </c>
      <c r="AK36" s="218">
        <f>AK34-AK35</f>
        <v>35.939000000000078</v>
      </c>
      <c r="AL36" s="219">
        <f>AL34-AL35</f>
        <v>27.580000000000041</v>
      </c>
      <c r="AM36" s="138">
        <f>AK36+AL36</f>
        <v>63.519000000000119</v>
      </c>
      <c r="AN36" s="137">
        <v>229.85994731336859</v>
      </c>
      <c r="AO36" s="218">
        <f>AO34-AO35</f>
        <v>14.282999999999987</v>
      </c>
      <c r="AP36" s="219">
        <f>AP34-AP35</f>
        <v>18.864999999999995</v>
      </c>
      <c r="AQ36" s="138">
        <f>AO36+AP36</f>
        <v>33.147999999999982</v>
      </c>
      <c r="AR36" s="137"/>
      <c r="AS36" s="218">
        <f>AS34-AS35</f>
        <v>1.0000000000000142</v>
      </c>
      <c r="AT36" s="219">
        <f>AT34-AT35</f>
        <v>0.99999999999998579</v>
      </c>
      <c r="AU36" s="138">
        <f>AS36+AT36</f>
        <v>2</v>
      </c>
      <c r="AV36" s="137">
        <v>265.23751212599609</v>
      </c>
      <c r="AW36" s="218">
        <f>AW34-AW35</f>
        <v>35.999999999999773</v>
      </c>
      <c r="AX36" s="219">
        <f>AX34-AX35</f>
        <v>11.999999999999545</v>
      </c>
      <c r="AY36" s="138">
        <f>AW36+AX36</f>
        <v>47.999999999999318</v>
      </c>
      <c r="AZ36" s="137">
        <v>13.164063748477353</v>
      </c>
      <c r="BA36" s="218">
        <f>BA34-BA35</f>
        <v>0</v>
      </c>
      <c r="BB36" s="219">
        <f>BB34-BB35</f>
        <v>0</v>
      </c>
      <c r="BC36" s="245">
        <f>BA36+BB36</f>
        <v>0</v>
      </c>
    </row>
    <row r="37" spans="1:55" x14ac:dyDescent="0.2">
      <c r="D37" s="255">
        <f>D22-D23</f>
        <v>0</v>
      </c>
      <c r="E37" s="255">
        <f t="shared" ref="E37:BC37" si="38">E22-E23</f>
        <v>0</v>
      </c>
      <c r="F37" s="255">
        <f t="shared" si="38"/>
        <v>0</v>
      </c>
      <c r="G37" s="255">
        <f t="shared" si="38"/>
        <v>0</v>
      </c>
      <c r="H37" s="255">
        <f t="shared" si="38"/>
        <v>0</v>
      </c>
      <c r="I37" s="255">
        <f t="shared" si="38"/>
        <v>0</v>
      </c>
      <c r="J37" s="255">
        <f t="shared" si="38"/>
        <v>0</v>
      </c>
      <c r="K37" s="255">
        <f t="shared" si="38"/>
        <v>0</v>
      </c>
      <c r="L37" s="255">
        <f t="shared" si="38"/>
        <v>0</v>
      </c>
      <c r="M37" s="255">
        <f t="shared" si="38"/>
        <v>0</v>
      </c>
      <c r="N37" s="255">
        <f t="shared" si="38"/>
        <v>0</v>
      </c>
      <c r="O37" s="255">
        <f t="shared" si="38"/>
        <v>0</v>
      </c>
      <c r="P37" s="255">
        <f t="shared" si="38"/>
        <v>0</v>
      </c>
      <c r="Q37" s="255">
        <f t="shared" si="38"/>
        <v>0</v>
      </c>
      <c r="R37" s="255">
        <f t="shared" si="38"/>
        <v>0</v>
      </c>
      <c r="S37" s="255">
        <f t="shared" si="38"/>
        <v>0</v>
      </c>
      <c r="T37" s="255">
        <f t="shared" si="38"/>
        <v>0</v>
      </c>
      <c r="U37" s="255">
        <f t="shared" si="38"/>
        <v>0</v>
      </c>
      <c r="V37" s="255">
        <f t="shared" si="38"/>
        <v>0</v>
      </c>
      <c r="W37" s="255">
        <f t="shared" si="38"/>
        <v>0</v>
      </c>
      <c r="X37" s="255">
        <f t="shared" si="38"/>
        <v>0</v>
      </c>
      <c r="Y37" s="255">
        <f t="shared" si="38"/>
        <v>0</v>
      </c>
      <c r="Z37" s="255">
        <f t="shared" si="38"/>
        <v>0</v>
      </c>
      <c r="AA37" s="255">
        <f t="shared" si="38"/>
        <v>0</v>
      </c>
      <c r="AB37" s="255">
        <f t="shared" si="38"/>
        <v>0</v>
      </c>
      <c r="AC37" s="255">
        <f t="shared" si="38"/>
        <v>0</v>
      </c>
      <c r="AD37" s="255">
        <f t="shared" si="38"/>
        <v>0</v>
      </c>
      <c r="AE37" s="255">
        <f t="shared" si="38"/>
        <v>0</v>
      </c>
      <c r="AF37" s="255">
        <f t="shared" si="38"/>
        <v>0</v>
      </c>
      <c r="AG37" s="255">
        <f t="shared" si="38"/>
        <v>0</v>
      </c>
      <c r="AH37" s="255">
        <f t="shared" si="38"/>
        <v>0</v>
      </c>
      <c r="AI37" s="255">
        <f t="shared" si="38"/>
        <v>0</v>
      </c>
      <c r="AJ37" s="255">
        <f t="shared" si="38"/>
        <v>0</v>
      </c>
      <c r="AK37" s="255">
        <f t="shared" si="38"/>
        <v>0</v>
      </c>
      <c r="AL37" s="255">
        <f t="shared" si="38"/>
        <v>0</v>
      </c>
      <c r="AM37" s="255">
        <f t="shared" si="38"/>
        <v>0</v>
      </c>
      <c r="AN37" s="255">
        <f t="shared" si="38"/>
        <v>0</v>
      </c>
      <c r="AO37" s="255">
        <f t="shared" si="38"/>
        <v>0</v>
      </c>
      <c r="AP37" s="255">
        <f t="shared" si="38"/>
        <v>0</v>
      </c>
      <c r="AQ37" s="255">
        <f t="shared" si="38"/>
        <v>0</v>
      </c>
      <c r="AR37" s="255">
        <f t="shared" si="38"/>
        <v>0</v>
      </c>
      <c r="AS37" s="255">
        <f t="shared" si="38"/>
        <v>0</v>
      </c>
      <c r="AT37" s="255">
        <f t="shared" si="38"/>
        <v>0</v>
      </c>
      <c r="AU37" s="255">
        <f t="shared" si="38"/>
        <v>0</v>
      </c>
      <c r="AV37" s="255">
        <f t="shared" si="38"/>
        <v>0</v>
      </c>
      <c r="AW37" s="255">
        <f t="shared" si="38"/>
        <v>0</v>
      </c>
      <c r="AX37" s="255">
        <f t="shared" si="38"/>
        <v>0</v>
      </c>
      <c r="AY37" s="255">
        <f t="shared" si="38"/>
        <v>0</v>
      </c>
      <c r="AZ37" s="255">
        <f t="shared" si="38"/>
        <v>2.8194335754960775E-11</v>
      </c>
      <c r="BA37" s="255">
        <f t="shared" si="38"/>
        <v>0</v>
      </c>
      <c r="BB37" s="255">
        <f t="shared" si="38"/>
        <v>0</v>
      </c>
      <c r="BC37" s="255">
        <f t="shared" si="38"/>
        <v>0</v>
      </c>
    </row>
    <row r="39" spans="1:55" x14ac:dyDescent="0.2">
      <c r="AZ39" s="89" t="s">
        <v>238</v>
      </c>
    </row>
    <row r="40" spans="1:55" x14ac:dyDescent="0.2">
      <c r="I40" s="89" t="s">
        <v>238</v>
      </c>
      <c r="AZ40" s="89">
        <v>151.80000000000001</v>
      </c>
    </row>
    <row r="41" spans="1:55" x14ac:dyDescent="0.2">
      <c r="AZ41" s="89">
        <v>151.80000000000001</v>
      </c>
    </row>
    <row r="42" spans="1:55" x14ac:dyDescent="0.2">
      <c r="I42" s="89">
        <v>13</v>
      </c>
      <c r="J42" s="89">
        <v>43.8</v>
      </c>
      <c r="K42" s="89">
        <f t="shared" ref="K42:K53" si="39">I42+J42</f>
        <v>56.8</v>
      </c>
      <c r="AZ42" s="89">
        <v>150.19999999999999</v>
      </c>
    </row>
    <row r="43" spans="1:55" x14ac:dyDescent="0.2">
      <c r="I43" s="89">
        <v>4</v>
      </c>
      <c r="J43" s="89">
        <v>48.1</v>
      </c>
      <c r="K43" s="89">
        <f t="shared" si="39"/>
        <v>52.1</v>
      </c>
      <c r="AZ43" s="89">
        <v>94.8</v>
      </c>
    </row>
    <row r="44" spans="1:55" x14ac:dyDescent="0.2">
      <c r="I44" s="89">
        <v>7</v>
      </c>
      <c r="J44" s="89">
        <v>53.199999999999996</v>
      </c>
      <c r="K44" s="89">
        <f t="shared" si="39"/>
        <v>60.199999999999996</v>
      </c>
      <c r="AZ44" s="89">
        <v>94.8</v>
      </c>
    </row>
    <row r="45" spans="1:55" x14ac:dyDescent="0.2">
      <c r="I45" s="89">
        <v>11</v>
      </c>
      <c r="J45" s="89">
        <v>58.1</v>
      </c>
      <c r="K45" s="89">
        <f t="shared" si="39"/>
        <v>69.099999999999994</v>
      </c>
      <c r="AZ45" s="89">
        <v>89.8</v>
      </c>
    </row>
    <row r="46" spans="1:55" x14ac:dyDescent="0.2">
      <c r="I46" s="89">
        <v>5</v>
      </c>
      <c r="J46" s="89">
        <v>77.800000000000011</v>
      </c>
      <c r="K46" s="89">
        <f t="shared" si="39"/>
        <v>82.800000000000011</v>
      </c>
      <c r="AZ46" s="89">
        <v>111.6</v>
      </c>
    </row>
    <row r="47" spans="1:55" x14ac:dyDescent="0.2">
      <c r="I47" s="89">
        <v>8</v>
      </c>
      <c r="J47" s="89">
        <v>120.8</v>
      </c>
      <c r="K47" s="89">
        <f t="shared" si="39"/>
        <v>128.80000000000001</v>
      </c>
      <c r="AZ47" s="89">
        <v>151.80000000000001</v>
      </c>
    </row>
    <row r="48" spans="1:55" x14ac:dyDescent="0.2">
      <c r="I48" s="89">
        <v>6</v>
      </c>
      <c r="J48" s="89">
        <v>94.8</v>
      </c>
      <c r="K48" s="89">
        <f t="shared" si="39"/>
        <v>100.8</v>
      </c>
      <c r="AZ48" s="89">
        <v>151.80000000000001</v>
      </c>
    </row>
    <row r="49" spans="9:52" x14ac:dyDescent="0.2">
      <c r="I49" s="89">
        <v>3.6</v>
      </c>
      <c r="J49" s="89">
        <v>94.7</v>
      </c>
      <c r="K49" s="89">
        <f t="shared" si="39"/>
        <v>98.3</v>
      </c>
      <c r="AZ49" s="89">
        <v>151.80000000000001</v>
      </c>
    </row>
    <row r="50" spans="9:52" x14ac:dyDescent="0.2">
      <c r="I50" s="89">
        <v>0.3</v>
      </c>
      <c r="J50" s="89">
        <v>86.9</v>
      </c>
      <c r="K50" s="89">
        <f t="shared" si="39"/>
        <v>87.2</v>
      </c>
      <c r="AZ50" s="89">
        <v>151.80000000000001</v>
      </c>
    </row>
    <row r="51" spans="9:52" x14ac:dyDescent="0.2">
      <c r="I51" s="89">
        <v>4</v>
      </c>
      <c r="J51" s="89">
        <v>133.6</v>
      </c>
      <c r="K51" s="89">
        <f t="shared" si="39"/>
        <v>137.6</v>
      </c>
      <c r="AZ51" s="261">
        <v>151.80000000000001</v>
      </c>
    </row>
    <row r="52" spans="9:52" x14ac:dyDescent="0.2">
      <c r="I52" s="89">
        <v>8</v>
      </c>
      <c r="J52" s="89">
        <v>289.39999999999998</v>
      </c>
      <c r="K52" s="89">
        <f t="shared" si="39"/>
        <v>297.39999999999998</v>
      </c>
      <c r="AZ52" s="89">
        <f>SUM(AZ40:AZ51)</f>
        <v>1603.7999999999997</v>
      </c>
    </row>
    <row r="53" spans="9:52" x14ac:dyDescent="0.2">
      <c r="I53" s="89">
        <v>7.0000000001</v>
      </c>
      <c r="J53" s="89">
        <v>59.4</v>
      </c>
      <c r="K53" s="261">
        <f t="shared" si="39"/>
        <v>66.400000000099993</v>
      </c>
    </row>
    <row r="54" spans="9:52" x14ac:dyDescent="0.2">
      <c r="K54" s="89">
        <f>SUM(K42:K53)</f>
        <v>1237.5000000000998</v>
      </c>
    </row>
  </sheetData>
  <mergeCells count="44">
    <mergeCell ref="A1:AA1"/>
    <mergeCell ref="A2:A6"/>
    <mergeCell ref="B2:B6"/>
    <mergeCell ref="C2:C6"/>
    <mergeCell ref="D3:G3"/>
    <mergeCell ref="H3:K3"/>
    <mergeCell ref="L3:O3"/>
    <mergeCell ref="P3:S3"/>
    <mergeCell ref="T3:W3"/>
    <mergeCell ref="Y5:AA5"/>
    <mergeCell ref="X3:AA3"/>
    <mergeCell ref="D4:G4"/>
    <mergeCell ref="H4:K4"/>
    <mergeCell ref="L4:O4"/>
    <mergeCell ref="P4:S4"/>
    <mergeCell ref="T4:W4"/>
    <mergeCell ref="X4:AA4"/>
    <mergeCell ref="E5:G5"/>
    <mergeCell ref="I5:K5"/>
    <mergeCell ref="M5:O5"/>
    <mergeCell ref="Q5:S5"/>
    <mergeCell ref="U5:W5"/>
    <mergeCell ref="AB3:AE3"/>
    <mergeCell ref="AB4:AE4"/>
    <mergeCell ref="AC5:AE5"/>
    <mergeCell ref="AF3:AI3"/>
    <mergeCell ref="AF4:AI4"/>
    <mergeCell ref="AG5:AI5"/>
    <mergeCell ref="AZ3:BC3"/>
    <mergeCell ref="AZ4:BC4"/>
    <mergeCell ref="BA5:BC5"/>
    <mergeCell ref="D2:BC2"/>
    <mergeCell ref="AR3:AU3"/>
    <mergeCell ref="AR4:AU4"/>
    <mergeCell ref="AS5:AU5"/>
    <mergeCell ref="AV3:AY3"/>
    <mergeCell ref="AV4:AY4"/>
    <mergeCell ref="AW5:AY5"/>
    <mergeCell ref="AJ3:AM3"/>
    <mergeCell ref="AJ4:AM4"/>
    <mergeCell ref="AK5:AM5"/>
    <mergeCell ref="AN3:AQ3"/>
    <mergeCell ref="AN4:AQ4"/>
    <mergeCell ref="AO5:AQ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5" fitToWidth="3" orientation="landscape" blackAndWhite="1" r:id="rId1"/>
  <colBreaks count="2" manualBreakCount="2">
    <brk id="19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97"/>
  <sheetViews>
    <sheetView topLeftCell="B1" zoomScale="80" zoomScaleNormal="80" workbookViewId="0">
      <pane xSplit="2" ySplit="4" topLeftCell="D75" activePane="bottomRight" state="frozen"/>
      <selection activeCell="B51" sqref="B51"/>
      <selection pane="topRight" activeCell="B51" sqref="B51"/>
      <selection pane="bottomLeft" activeCell="B51" sqref="B51"/>
      <selection pane="bottomRight" activeCell="H72" sqref="H72"/>
    </sheetView>
  </sheetViews>
  <sheetFormatPr defaultColWidth="9.140625" defaultRowHeight="15.75" x14ac:dyDescent="0.25"/>
  <cols>
    <col min="1" max="1" width="3.7109375" style="8" hidden="1" customWidth="1"/>
    <col min="2" max="2" width="7.42578125" style="8" customWidth="1"/>
    <col min="3" max="3" width="54.140625" style="8" customWidth="1"/>
    <col min="4" max="4" width="17.140625" style="8" customWidth="1"/>
    <col min="5" max="5" width="19.140625" style="8" customWidth="1"/>
    <col min="6" max="6" width="52.5703125" style="8" customWidth="1"/>
    <col min="7" max="7" width="15.140625" style="8" customWidth="1"/>
    <col min="8" max="8" width="16.7109375" style="8" customWidth="1"/>
    <col min="9" max="9" width="24" style="8" customWidth="1"/>
    <col min="10" max="10" width="38.5703125" style="8" customWidth="1"/>
    <col min="11" max="16384" width="9.140625" style="8"/>
  </cols>
  <sheetData>
    <row r="1" spans="2:10" ht="39.75" customHeight="1" x14ac:dyDescent="0.25">
      <c r="B1" s="371" t="s">
        <v>84</v>
      </c>
      <c r="C1" s="371"/>
      <c r="D1" s="371"/>
      <c r="E1" s="371"/>
      <c r="F1" s="371"/>
      <c r="G1" s="371"/>
      <c r="H1" s="371"/>
      <c r="I1" s="371"/>
      <c r="J1" s="371"/>
    </row>
    <row r="2" spans="2:10" ht="19.5" customHeight="1" x14ac:dyDescent="0.25">
      <c r="B2" s="366" t="s">
        <v>85</v>
      </c>
      <c r="C2" s="366"/>
      <c r="D2" s="366"/>
      <c r="E2" s="366"/>
      <c r="F2" s="366"/>
      <c r="G2" s="366"/>
      <c r="H2" s="366"/>
    </row>
    <row r="3" spans="2:10" ht="19.5" customHeight="1" x14ac:dyDescent="0.25">
      <c r="B3" s="367" t="s">
        <v>25</v>
      </c>
      <c r="C3" s="360" t="s">
        <v>87</v>
      </c>
      <c r="D3" s="360"/>
      <c r="E3" s="360"/>
      <c r="F3" s="360" t="s">
        <v>88</v>
      </c>
      <c r="G3" s="360"/>
      <c r="H3" s="360"/>
      <c r="I3" s="370" t="s">
        <v>218</v>
      </c>
      <c r="J3" s="370" t="s">
        <v>223</v>
      </c>
    </row>
    <row r="4" spans="2:10" ht="102.75" customHeight="1" x14ac:dyDescent="0.25">
      <c r="B4" s="368"/>
      <c r="C4" s="172" t="s">
        <v>26</v>
      </c>
      <c r="D4" s="9" t="s">
        <v>1</v>
      </c>
      <c r="E4" s="155" t="s">
        <v>27</v>
      </c>
      <c r="F4" s="172" t="s">
        <v>26</v>
      </c>
      <c r="G4" s="43" t="s">
        <v>1</v>
      </c>
      <c r="H4" s="155" t="s">
        <v>86</v>
      </c>
      <c r="I4" s="370"/>
      <c r="J4" s="370"/>
    </row>
    <row r="5" spans="2:10" x14ac:dyDescent="0.25">
      <c r="B5" s="9">
        <v>1</v>
      </c>
      <c r="C5" s="165">
        <f>B5+1</f>
        <v>2</v>
      </c>
      <c r="D5" s="43">
        <v>3</v>
      </c>
      <c r="E5" s="155">
        <v>4</v>
      </c>
      <c r="F5" s="155">
        <v>5</v>
      </c>
      <c r="G5" s="43">
        <v>6</v>
      </c>
      <c r="H5" s="155">
        <v>7</v>
      </c>
      <c r="I5" s="115">
        <v>8</v>
      </c>
      <c r="J5" s="115">
        <v>9</v>
      </c>
    </row>
    <row r="6" spans="2:10" x14ac:dyDescent="0.25">
      <c r="B6" s="102" t="s">
        <v>5</v>
      </c>
      <c r="C6" s="159" t="s">
        <v>12</v>
      </c>
      <c r="D6" s="96"/>
      <c r="E6" s="158"/>
      <c r="F6" s="159" t="s">
        <v>12</v>
      </c>
      <c r="G6" s="26"/>
      <c r="H6" s="158"/>
      <c r="I6" s="26"/>
      <c r="J6" s="26"/>
    </row>
    <row r="7" spans="2:10" ht="52.5" hidden="1" customHeight="1" x14ac:dyDescent="0.25">
      <c r="B7" s="103" t="s">
        <v>153</v>
      </c>
      <c r="C7" s="246" t="s">
        <v>154</v>
      </c>
      <c r="D7" s="103" t="s">
        <v>148</v>
      </c>
      <c r="E7" s="176">
        <v>3944.3457000000012</v>
      </c>
      <c r="F7" s="161"/>
      <c r="G7" s="105"/>
      <c r="H7" s="164"/>
      <c r="I7" s="105">
        <f>H7-E7</f>
        <v>-3944.3457000000012</v>
      </c>
      <c r="J7" s="226" t="s">
        <v>224</v>
      </c>
    </row>
    <row r="8" spans="2:10" ht="15.75" hidden="1" customHeight="1" x14ac:dyDescent="0.25">
      <c r="B8" s="25"/>
      <c r="C8" s="180"/>
      <c r="D8" s="25"/>
      <c r="E8" s="166"/>
      <c r="F8" s="163"/>
      <c r="G8" s="25"/>
      <c r="H8" s="164"/>
      <c r="I8" s="25"/>
      <c r="J8" s="25"/>
    </row>
    <row r="9" spans="2:10" ht="15.75" hidden="1" customHeight="1" x14ac:dyDescent="0.25">
      <c r="B9" s="95"/>
      <c r="C9" s="182"/>
      <c r="D9" s="90"/>
      <c r="E9" s="156"/>
      <c r="F9" s="157"/>
      <c r="G9" s="90"/>
      <c r="H9" s="156"/>
      <c r="I9" s="98"/>
      <c r="J9" s="98"/>
    </row>
    <row r="10" spans="2:10" ht="33.75" customHeight="1" x14ac:dyDescent="0.25">
      <c r="B10" s="113" t="s">
        <v>158</v>
      </c>
      <c r="C10" s="248" t="s">
        <v>155</v>
      </c>
      <c r="D10" s="364" t="s">
        <v>149</v>
      </c>
      <c r="E10" s="171">
        <v>462.8125</v>
      </c>
      <c r="F10" s="174"/>
      <c r="G10" s="106"/>
      <c r="H10" s="171">
        <v>0</v>
      </c>
      <c r="I10" s="106">
        <f>H10-E10</f>
        <v>-462.8125</v>
      </c>
      <c r="J10" s="106" t="s">
        <v>237</v>
      </c>
    </row>
    <row r="11" spans="2:10" ht="31.5" customHeight="1" x14ac:dyDescent="0.25">
      <c r="B11" s="103" t="s">
        <v>159</v>
      </c>
      <c r="C11" s="180" t="s">
        <v>156</v>
      </c>
      <c r="D11" s="362"/>
      <c r="E11" s="164">
        <v>238.48416666666668</v>
      </c>
      <c r="F11" s="160"/>
      <c r="G11" s="105"/>
      <c r="H11" s="164">
        <v>0</v>
      </c>
      <c r="I11" s="105">
        <f>H11-E11</f>
        <v>-238.48416666666668</v>
      </c>
      <c r="J11" s="105" t="s">
        <v>237</v>
      </c>
    </row>
    <row r="12" spans="2:10" ht="15.75" customHeight="1" x14ac:dyDescent="0.25">
      <c r="B12" s="103" t="s">
        <v>160</v>
      </c>
      <c r="C12" s="178" t="s">
        <v>157</v>
      </c>
      <c r="D12" s="365"/>
      <c r="E12" s="164">
        <v>3320.7526436233347</v>
      </c>
      <c r="F12" s="160"/>
      <c r="G12" s="105"/>
      <c r="H12" s="164">
        <v>0</v>
      </c>
      <c r="I12" s="105">
        <f>H12-E12</f>
        <v>-3320.7526436233347</v>
      </c>
      <c r="J12" s="105" t="s">
        <v>237</v>
      </c>
    </row>
    <row r="13" spans="2:10" ht="15.75" hidden="1" customHeight="1" x14ac:dyDescent="0.25">
      <c r="B13" s="103" t="s">
        <v>161</v>
      </c>
      <c r="C13" s="178" t="s">
        <v>157</v>
      </c>
      <c r="D13" s="103" t="s">
        <v>150</v>
      </c>
      <c r="E13" s="164">
        <v>4129.1564834230239</v>
      </c>
      <c r="F13" s="160"/>
      <c r="G13" s="105"/>
      <c r="H13" s="164"/>
      <c r="I13" s="105"/>
      <c r="J13" s="105"/>
    </row>
    <row r="14" spans="2:10" ht="15.75" hidden="1" customHeight="1" x14ac:dyDescent="0.25">
      <c r="B14" s="103" t="s">
        <v>162</v>
      </c>
      <c r="C14" s="178" t="s">
        <v>157</v>
      </c>
      <c r="D14" s="103" t="s">
        <v>151</v>
      </c>
      <c r="E14" s="164">
        <v>4251.3795153323454</v>
      </c>
      <c r="F14" s="100"/>
      <c r="G14" s="105"/>
      <c r="H14" s="164"/>
      <c r="I14" s="105"/>
      <c r="J14" s="105"/>
    </row>
    <row r="15" spans="2:10" ht="15.75" hidden="1" customHeight="1" x14ac:dyDescent="0.25">
      <c r="B15" s="104" t="s">
        <v>163</v>
      </c>
      <c r="C15" s="181" t="s">
        <v>157</v>
      </c>
      <c r="D15" s="104" t="s">
        <v>152</v>
      </c>
      <c r="E15" s="156">
        <v>4377.2203489861831</v>
      </c>
      <c r="F15" s="157"/>
      <c r="G15" s="24"/>
      <c r="H15" s="156"/>
      <c r="I15" s="228"/>
      <c r="J15" s="24"/>
    </row>
    <row r="16" spans="2:10" x14ac:dyDescent="0.25">
      <c r="B16" s="102" t="s">
        <v>6</v>
      </c>
      <c r="C16" s="159" t="s">
        <v>11</v>
      </c>
      <c r="D16" s="26"/>
      <c r="E16" s="158"/>
      <c r="F16" s="159" t="s">
        <v>11</v>
      </c>
      <c r="G16" s="106"/>
      <c r="H16" s="171"/>
      <c r="I16" s="106"/>
      <c r="J16" s="106"/>
    </row>
    <row r="17" spans="2:10" ht="18" hidden="1" customHeight="1" x14ac:dyDescent="0.25">
      <c r="B17" s="107" t="s">
        <v>164</v>
      </c>
      <c r="C17" s="246" t="s">
        <v>165</v>
      </c>
      <c r="D17" s="361" t="s">
        <v>148</v>
      </c>
      <c r="E17" s="164">
        <v>4978.625</v>
      </c>
      <c r="F17" s="161"/>
      <c r="G17" s="105"/>
      <c r="H17" s="164"/>
      <c r="I17" s="105">
        <f>H17-E17</f>
        <v>-4978.625</v>
      </c>
      <c r="J17" s="372" t="s">
        <v>224</v>
      </c>
    </row>
    <row r="18" spans="2:10" ht="15.75" hidden="1" customHeight="1" x14ac:dyDescent="0.25">
      <c r="B18" s="107" t="s">
        <v>166</v>
      </c>
      <c r="C18" s="246" t="s">
        <v>167</v>
      </c>
      <c r="D18" s="362"/>
      <c r="E18" s="164">
        <v>648.05520000000024</v>
      </c>
      <c r="F18" s="161"/>
      <c r="G18" s="105"/>
      <c r="H18" s="164"/>
      <c r="I18" s="105">
        <f>H18-E18</f>
        <v>-648.05520000000024</v>
      </c>
      <c r="J18" s="373"/>
    </row>
    <row r="19" spans="2:10" hidden="1" x14ac:dyDescent="0.25">
      <c r="B19" s="107" t="s">
        <v>168</v>
      </c>
      <c r="C19" s="246" t="s">
        <v>169</v>
      </c>
      <c r="D19" s="362"/>
      <c r="E19" s="166">
        <v>1122.5808000000002</v>
      </c>
      <c r="F19" s="161"/>
      <c r="G19" s="25"/>
      <c r="H19" s="164"/>
      <c r="I19" s="105">
        <f>H19-E19</f>
        <v>-1122.5808000000002</v>
      </c>
      <c r="J19" s="373"/>
    </row>
    <row r="20" spans="2:10" ht="15.75" hidden="1" customHeight="1" x14ac:dyDescent="0.25">
      <c r="B20" s="107" t="s">
        <v>170</v>
      </c>
      <c r="C20" s="246" t="s">
        <v>171</v>
      </c>
      <c r="D20" s="362"/>
      <c r="E20" s="164">
        <v>289.38112881355943</v>
      </c>
      <c r="F20" s="161"/>
      <c r="G20" s="25"/>
      <c r="H20" s="164"/>
      <c r="I20" s="105">
        <f>H20-E20</f>
        <v>-289.38112881355943</v>
      </c>
      <c r="J20" s="374"/>
    </row>
    <row r="21" spans="2:10" ht="15.75" hidden="1" customHeight="1" x14ac:dyDescent="0.25">
      <c r="B21" s="107"/>
      <c r="C21" s="180"/>
      <c r="D21" s="25"/>
      <c r="E21" s="164"/>
      <c r="F21" s="161"/>
      <c r="G21" s="25"/>
      <c r="H21" s="164"/>
      <c r="I21" s="105"/>
      <c r="J21" s="25"/>
    </row>
    <row r="22" spans="2:10" ht="15.75" hidden="1" customHeight="1" x14ac:dyDescent="0.25">
      <c r="B22" s="110"/>
      <c r="C22" s="182"/>
      <c r="D22" s="94"/>
      <c r="E22" s="167"/>
      <c r="F22" s="152"/>
      <c r="G22" s="239"/>
      <c r="H22" s="249"/>
      <c r="I22" s="250"/>
      <c r="J22" s="239"/>
    </row>
    <row r="23" spans="2:10" ht="18" customHeight="1" x14ac:dyDescent="0.25">
      <c r="B23" s="109" t="s">
        <v>172</v>
      </c>
      <c r="C23" s="184" t="s">
        <v>157</v>
      </c>
      <c r="D23" s="103" t="s">
        <v>149</v>
      </c>
      <c r="E23" s="164">
        <v>7177.3033787511868</v>
      </c>
      <c r="F23" s="168"/>
      <c r="G23" s="240"/>
      <c r="H23" s="168">
        <v>0</v>
      </c>
      <c r="I23" s="105">
        <f>H23-E23</f>
        <v>-7177.3033787511868</v>
      </c>
      <c r="J23" s="240" t="s">
        <v>237</v>
      </c>
    </row>
    <row r="24" spans="2:10" ht="18" hidden="1" customHeight="1" x14ac:dyDescent="0.25">
      <c r="B24" s="103" t="s">
        <v>173</v>
      </c>
      <c r="C24" s="178" t="s">
        <v>157</v>
      </c>
      <c r="D24" s="103" t="s">
        <v>150</v>
      </c>
      <c r="E24" s="164">
        <v>7368.4349677273303</v>
      </c>
      <c r="F24" s="161"/>
      <c r="G24" s="25"/>
      <c r="H24" s="164"/>
      <c r="I24" s="105"/>
      <c r="J24" s="25"/>
    </row>
    <row r="25" spans="2:10" ht="18" hidden="1" customHeight="1" x14ac:dyDescent="0.25">
      <c r="B25" s="103" t="s">
        <v>174</v>
      </c>
      <c r="C25" s="178" t="s">
        <v>157</v>
      </c>
      <c r="D25" s="103" t="s">
        <v>151</v>
      </c>
      <c r="E25" s="164">
        <v>7586.54064277206</v>
      </c>
      <c r="F25" s="161"/>
      <c r="G25" s="97"/>
      <c r="H25" s="164"/>
      <c r="I25" s="257"/>
      <c r="J25" s="97"/>
    </row>
    <row r="26" spans="2:10" ht="15.75" hidden="1" customHeight="1" x14ac:dyDescent="0.25">
      <c r="B26" s="104" t="s">
        <v>175</v>
      </c>
      <c r="C26" s="181" t="s">
        <v>157</v>
      </c>
      <c r="D26" s="104" t="s">
        <v>152</v>
      </c>
      <c r="E26" s="164">
        <v>7811.1022457981135</v>
      </c>
      <c r="F26" s="170"/>
      <c r="G26" s="25"/>
      <c r="H26" s="156"/>
      <c r="I26" s="105"/>
      <c r="J26" s="25"/>
    </row>
    <row r="27" spans="2:10" ht="15.75" customHeight="1" x14ac:dyDescent="0.25">
      <c r="B27" s="102" t="s">
        <v>7</v>
      </c>
      <c r="C27" s="162" t="s">
        <v>14</v>
      </c>
      <c r="D27" s="26"/>
      <c r="E27" s="171"/>
      <c r="F27" s="162" t="s">
        <v>14</v>
      </c>
      <c r="G27" s="26"/>
      <c r="H27" s="171"/>
      <c r="I27" s="106"/>
      <c r="J27" s="26"/>
    </row>
    <row r="28" spans="2:10" ht="27.75" hidden="1" customHeight="1" x14ac:dyDescent="0.25">
      <c r="B28" s="103" t="s">
        <v>176</v>
      </c>
      <c r="C28" s="247" t="s">
        <v>177</v>
      </c>
      <c r="D28" s="363" t="s">
        <v>148</v>
      </c>
      <c r="E28" s="176">
        <v>761.7</v>
      </c>
      <c r="F28" s="152"/>
      <c r="G28" s="25"/>
      <c r="H28" s="164"/>
      <c r="I28" s="105">
        <f>H28-E28</f>
        <v>-761.7</v>
      </c>
      <c r="J28" s="375" t="s">
        <v>224</v>
      </c>
    </row>
    <row r="29" spans="2:10" ht="27.75" hidden="1" customHeight="1" x14ac:dyDescent="0.25">
      <c r="B29" s="107" t="s">
        <v>178</v>
      </c>
      <c r="C29" s="247" t="s">
        <v>179</v>
      </c>
      <c r="D29" s="361"/>
      <c r="E29" s="176">
        <v>2638.67</v>
      </c>
      <c r="F29" s="152"/>
      <c r="G29" s="239"/>
      <c r="H29" s="249"/>
      <c r="I29" s="250">
        <f>H29-E29</f>
        <v>-2638.67</v>
      </c>
      <c r="J29" s="376"/>
    </row>
    <row r="30" spans="2:10" ht="35.25" customHeight="1" x14ac:dyDescent="0.25">
      <c r="B30" s="103" t="s">
        <v>180</v>
      </c>
      <c r="C30" s="180" t="s">
        <v>181</v>
      </c>
      <c r="D30" s="361" t="s">
        <v>149</v>
      </c>
      <c r="E30" s="164">
        <v>776.65250000000003</v>
      </c>
      <c r="F30" s="168"/>
      <c r="G30" s="240"/>
      <c r="H30" s="164">
        <v>0</v>
      </c>
      <c r="I30" s="105">
        <f>H30-E30</f>
        <v>-776.65250000000003</v>
      </c>
      <c r="J30" s="240" t="s">
        <v>237</v>
      </c>
    </row>
    <row r="31" spans="2:10" ht="15.75" customHeight="1" x14ac:dyDescent="0.25">
      <c r="B31" s="103" t="s">
        <v>182</v>
      </c>
      <c r="C31" s="178" t="s">
        <v>157</v>
      </c>
      <c r="D31" s="365"/>
      <c r="E31" s="164">
        <v>2690.7048131962724</v>
      </c>
      <c r="F31" s="175"/>
      <c r="G31" s="241"/>
      <c r="H31" s="164">
        <v>0</v>
      </c>
      <c r="I31" s="258">
        <f>H31-E31</f>
        <v>-2690.7048131962724</v>
      </c>
      <c r="J31" s="241" t="s">
        <v>237</v>
      </c>
    </row>
    <row r="32" spans="2:10" ht="15.75" hidden="1" customHeight="1" x14ac:dyDescent="0.25">
      <c r="B32" s="103" t="s">
        <v>183</v>
      </c>
      <c r="C32" s="178" t="s">
        <v>157</v>
      </c>
      <c r="D32" s="103" t="s">
        <v>150</v>
      </c>
      <c r="E32" s="164">
        <v>3559.6930384466891</v>
      </c>
      <c r="F32" s="175"/>
      <c r="G32" s="27"/>
      <c r="H32" s="164"/>
      <c r="I32" s="258"/>
      <c r="J32" s="27"/>
    </row>
    <row r="33" spans="2:10" ht="15.75" hidden="1" customHeight="1" x14ac:dyDescent="0.25">
      <c r="B33" s="103" t="s">
        <v>184</v>
      </c>
      <c r="C33" s="178" t="s">
        <v>157</v>
      </c>
      <c r="D33" s="103" t="s">
        <v>151</v>
      </c>
      <c r="E33" s="164">
        <v>3665.0599523847113</v>
      </c>
      <c r="F33" s="175"/>
      <c r="G33" s="25"/>
      <c r="H33" s="164"/>
      <c r="I33" s="105"/>
      <c r="J33" s="25"/>
    </row>
    <row r="34" spans="2:10" ht="15.75" hidden="1" customHeight="1" x14ac:dyDescent="0.25">
      <c r="B34" s="104" t="s">
        <v>185</v>
      </c>
      <c r="C34" s="181" t="s">
        <v>157</v>
      </c>
      <c r="D34" s="104" t="s">
        <v>152</v>
      </c>
      <c r="E34" s="164">
        <v>3773.5457269752992</v>
      </c>
      <c r="F34" s="157"/>
      <c r="G34" s="46"/>
      <c r="H34" s="156"/>
      <c r="I34" s="259"/>
      <c r="J34" s="98"/>
    </row>
    <row r="35" spans="2:10" ht="15.75" customHeight="1" x14ac:dyDescent="0.25">
      <c r="B35" s="102" t="s">
        <v>8</v>
      </c>
      <c r="C35" s="159" t="s">
        <v>15</v>
      </c>
      <c r="D35" s="26"/>
      <c r="E35" s="171"/>
      <c r="F35" s="159" t="s">
        <v>15</v>
      </c>
      <c r="G35" s="26"/>
      <c r="H35" s="171"/>
      <c r="I35" s="106"/>
      <c r="J35" s="26"/>
    </row>
    <row r="36" spans="2:10" ht="47.25" hidden="1" x14ac:dyDescent="0.25">
      <c r="B36" s="103" t="s">
        <v>186</v>
      </c>
      <c r="C36" s="247" t="s">
        <v>187</v>
      </c>
      <c r="D36" s="25" t="s">
        <v>148</v>
      </c>
      <c r="E36" s="156">
        <v>2792.7918000000009</v>
      </c>
      <c r="F36" s="157"/>
      <c r="G36" s="24"/>
      <c r="H36" s="156"/>
      <c r="I36" s="228">
        <f>H36-E36</f>
        <v>-2792.7918000000009</v>
      </c>
      <c r="J36" s="229" t="s">
        <v>224</v>
      </c>
    </row>
    <row r="37" spans="2:10" ht="15.75" hidden="1" customHeight="1" x14ac:dyDescent="0.25">
      <c r="B37" s="103"/>
      <c r="C37" s="178"/>
      <c r="D37" s="25"/>
      <c r="E37" s="173"/>
      <c r="F37" s="188"/>
      <c r="G37" s="185"/>
      <c r="H37" s="173"/>
      <c r="I37" s="258"/>
      <c r="J37" s="185"/>
    </row>
    <row r="38" spans="2:10" ht="15.75" hidden="1" customHeight="1" x14ac:dyDescent="0.25">
      <c r="B38" s="94"/>
      <c r="C38" s="181"/>
      <c r="D38" s="24"/>
      <c r="E38" s="249"/>
      <c r="F38" s="152"/>
      <c r="G38" s="239"/>
      <c r="H38" s="249"/>
      <c r="I38" s="250"/>
      <c r="J38" s="239"/>
    </row>
    <row r="39" spans="2:10" ht="15.75" customHeight="1" x14ac:dyDescent="0.25">
      <c r="B39" s="103" t="s">
        <v>188</v>
      </c>
      <c r="C39" s="178" t="s">
        <v>189</v>
      </c>
      <c r="D39" s="103" t="s">
        <v>149</v>
      </c>
      <c r="E39" s="179">
        <f>[31]Мейнып!$Q$51</f>
        <v>2847.8097984600008</v>
      </c>
      <c r="F39" s="168"/>
      <c r="G39" s="240"/>
      <c r="H39" s="164">
        <v>0</v>
      </c>
      <c r="I39" s="105">
        <f>H39-E39</f>
        <v>-2847.8097984600008</v>
      </c>
      <c r="J39" s="240" t="s">
        <v>237</v>
      </c>
    </row>
    <row r="40" spans="2:10" ht="15.75" hidden="1" customHeight="1" x14ac:dyDescent="0.25">
      <c r="B40" s="103" t="s">
        <v>190</v>
      </c>
      <c r="C40" s="178" t="s">
        <v>157</v>
      </c>
      <c r="D40" s="103" t="s">
        <v>150</v>
      </c>
      <c r="E40" s="189">
        <f>[31]Мейнып!$S$51</f>
        <v>2923.6469733929903</v>
      </c>
      <c r="F40" s="175"/>
      <c r="G40" s="25"/>
      <c r="H40" s="164"/>
      <c r="I40" s="105"/>
      <c r="J40" s="25"/>
    </row>
    <row r="41" spans="2:10" ht="15.75" hidden="1" customHeight="1" x14ac:dyDescent="0.25">
      <c r="B41" s="103" t="s">
        <v>191</v>
      </c>
      <c r="C41" s="178" t="s">
        <v>157</v>
      </c>
      <c r="D41" s="103" t="s">
        <v>151</v>
      </c>
      <c r="E41" s="176">
        <f>[31]Мейнып!$U$51</f>
        <v>3010.1869238054228</v>
      </c>
      <c r="F41" s="175"/>
      <c r="G41" s="25"/>
      <c r="H41" s="164"/>
      <c r="I41" s="105"/>
      <c r="J41" s="25"/>
    </row>
    <row r="42" spans="2:10" ht="15.75" hidden="1" customHeight="1" x14ac:dyDescent="0.25">
      <c r="B42" s="104" t="s">
        <v>192</v>
      </c>
      <c r="C42" s="181" t="s">
        <v>157</v>
      </c>
      <c r="D42" s="104" t="s">
        <v>152</v>
      </c>
      <c r="E42" s="179">
        <f>[31]Мейнып!$W$51</f>
        <v>3099.2884567500637</v>
      </c>
      <c r="F42" s="157"/>
      <c r="G42" s="24"/>
      <c r="H42" s="156"/>
      <c r="I42" s="228"/>
      <c r="J42" s="24"/>
    </row>
    <row r="43" spans="2:10" ht="15.75" customHeight="1" x14ac:dyDescent="0.25">
      <c r="B43" s="102" t="s">
        <v>9</v>
      </c>
      <c r="C43" s="162" t="s">
        <v>17</v>
      </c>
      <c r="D43" s="113"/>
      <c r="E43" s="176"/>
      <c r="F43" s="162" t="s">
        <v>17</v>
      </c>
      <c r="G43" s="45"/>
      <c r="H43" s="171"/>
      <c r="I43" s="260"/>
      <c r="J43" s="96"/>
    </row>
    <row r="44" spans="2:10" ht="52.5" hidden="1" customHeight="1" x14ac:dyDescent="0.25">
      <c r="B44" s="103" t="s">
        <v>193</v>
      </c>
      <c r="C44" s="247" t="s">
        <v>194</v>
      </c>
      <c r="D44" s="103" t="s">
        <v>148</v>
      </c>
      <c r="E44" s="176">
        <v>3309.6234330508487</v>
      </c>
      <c r="G44" s="25"/>
      <c r="H44" s="164"/>
      <c r="I44" s="105">
        <f>H44-E44</f>
        <v>-3309.6234330508487</v>
      </c>
      <c r="J44" s="226" t="s">
        <v>224</v>
      </c>
    </row>
    <row r="45" spans="2:10" ht="61.5" hidden="1" customHeight="1" x14ac:dyDescent="0.25">
      <c r="B45" s="111"/>
      <c r="C45" s="247"/>
      <c r="D45" s="25"/>
      <c r="E45" s="176"/>
      <c r="F45" s="227" t="s">
        <v>225</v>
      </c>
      <c r="G45" s="25">
        <v>2019</v>
      </c>
      <c r="H45" s="164">
        <v>201.90899999999999</v>
      </c>
      <c r="I45" s="105">
        <f>H45-E45</f>
        <v>201.90899999999999</v>
      </c>
      <c r="J45" s="25"/>
    </row>
    <row r="46" spans="2:10" ht="20.25" hidden="1" customHeight="1" x14ac:dyDescent="0.25">
      <c r="B46" s="112"/>
      <c r="C46" s="181"/>
      <c r="D46" s="24"/>
      <c r="E46" s="179"/>
      <c r="F46" s="251"/>
      <c r="G46" s="239"/>
      <c r="H46" s="249"/>
      <c r="I46" s="250"/>
      <c r="J46" s="239"/>
    </row>
    <row r="47" spans="2:10" ht="15.75" customHeight="1" x14ac:dyDescent="0.25">
      <c r="B47" s="103" t="s">
        <v>195</v>
      </c>
      <c r="C47" s="180" t="s">
        <v>196</v>
      </c>
      <c r="D47" s="103" t="s">
        <v>149</v>
      </c>
      <c r="E47" s="189">
        <v>1430.55</v>
      </c>
      <c r="F47" s="168"/>
      <c r="G47" s="240"/>
      <c r="H47" s="164">
        <v>0</v>
      </c>
      <c r="I47" s="105">
        <f>H47-E47</f>
        <v>-1430.55</v>
      </c>
      <c r="J47" s="240" t="s">
        <v>237</v>
      </c>
    </row>
    <row r="48" spans="2:10" ht="15.75" customHeight="1" x14ac:dyDescent="0.25">
      <c r="B48" s="103" t="s">
        <v>197</v>
      </c>
      <c r="C48" s="178" t="s">
        <v>157</v>
      </c>
      <c r="D48" s="103" t="s">
        <v>149</v>
      </c>
      <c r="E48" s="176">
        <v>1944.2730146819506</v>
      </c>
      <c r="F48" s="168"/>
      <c r="G48" s="25"/>
      <c r="H48" s="164">
        <v>0</v>
      </c>
      <c r="I48" s="105">
        <f>H48-E48</f>
        <v>-1944.2730146819506</v>
      </c>
      <c r="J48" s="25" t="s">
        <v>237</v>
      </c>
    </row>
    <row r="49" spans="2:10" ht="15.75" hidden="1" customHeight="1" x14ac:dyDescent="0.25">
      <c r="B49" s="103" t="s">
        <v>198</v>
      </c>
      <c r="C49" s="178" t="s">
        <v>157</v>
      </c>
      <c r="D49" s="103" t="s">
        <v>150</v>
      </c>
      <c r="E49" s="176">
        <v>3464.6945515629309</v>
      </c>
      <c r="F49" s="168"/>
      <c r="G49" s="25"/>
      <c r="H49" s="164"/>
      <c r="I49" s="105"/>
      <c r="J49" s="25"/>
    </row>
    <row r="50" spans="2:10" ht="15.75" hidden="1" customHeight="1" x14ac:dyDescent="0.25">
      <c r="B50" s="103" t="s">
        <v>199</v>
      </c>
      <c r="C50" s="178" t="s">
        <v>157</v>
      </c>
      <c r="D50" s="103" t="s">
        <v>151</v>
      </c>
      <c r="E50" s="176">
        <v>3567.2495102891939</v>
      </c>
      <c r="F50" s="168"/>
      <c r="G50" s="25"/>
      <c r="H50" s="164"/>
      <c r="I50" s="105"/>
      <c r="J50" s="25"/>
    </row>
    <row r="51" spans="2:10" ht="19.5" hidden="1" customHeight="1" x14ac:dyDescent="0.25">
      <c r="B51" s="104" t="s">
        <v>200</v>
      </c>
      <c r="C51" s="181" t="s">
        <v>157</v>
      </c>
      <c r="D51" s="104" t="s">
        <v>152</v>
      </c>
      <c r="E51" s="179">
        <v>3672.8400957937542</v>
      </c>
      <c r="F51" s="157"/>
      <c r="G51" s="24"/>
      <c r="H51" s="156"/>
      <c r="I51" s="228"/>
      <c r="J51" s="24"/>
    </row>
    <row r="52" spans="2:10" x14ac:dyDescent="0.25">
      <c r="B52" s="102" t="s">
        <v>10</v>
      </c>
      <c r="C52" s="162" t="s">
        <v>19</v>
      </c>
      <c r="D52" s="113"/>
      <c r="E52" s="190"/>
      <c r="F52" s="162" t="s">
        <v>19</v>
      </c>
      <c r="G52" s="26"/>
      <c r="H52" s="171"/>
      <c r="I52" s="106"/>
      <c r="J52" s="26"/>
    </row>
    <row r="53" spans="2:10" ht="47.25" hidden="1" x14ac:dyDescent="0.25">
      <c r="B53" s="103" t="s">
        <v>112</v>
      </c>
      <c r="C53" s="247" t="s">
        <v>201</v>
      </c>
      <c r="D53" s="104" t="s">
        <v>148</v>
      </c>
      <c r="E53" s="187">
        <v>4076.8860000000004</v>
      </c>
      <c r="F53" s="157"/>
      <c r="G53" s="24"/>
      <c r="H53" s="156"/>
      <c r="I53" s="228">
        <f>H53-E53</f>
        <v>-4076.8860000000004</v>
      </c>
      <c r="J53" s="229" t="s">
        <v>224</v>
      </c>
    </row>
    <row r="54" spans="2:10" ht="15.75" hidden="1" customHeight="1" x14ac:dyDescent="0.25">
      <c r="B54" s="111"/>
      <c r="C54" s="178"/>
      <c r="D54" s="185"/>
      <c r="E54" s="189"/>
      <c r="F54" s="188"/>
      <c r="G54" s="185"/>
      <c r="H54" s="173"/>
      <c r="I54" s="258"/>
      <c r="J54" s="185"/>
    </row>
    <row r="55" spans="2:10" ht="15.75" hidden="1" customHeight="1" x14ac:dyDescent="0.25">
      <c r="B55" s="112"/>
      <c r="C55" s="181"/>
      <c r="D55" s="239"/>
      <c r="E55" s="253"/>
      <c r="F55" s="157"/>
      <c r="G55" s="239"/>
      <c r="H55" s="249"/>
      <c r="I55" s="250"/>
      <c r="J55" s="239"/>
    </row>
    <row r="56" spans="2:10" ht="15.75" customHeight="1" x14ac:dyDescent="0.25">
      <c r="B56" s="103" t="s">
        <v>202</v>
      </c>
      <c r="C56" s="178" t="s">
        <v>201</v>
      </c>
      <c r="D56" s="104" t="s">
        <v>149</v>
      </c>
      <c r="E56" s="179">
        <v>4157.2006542000008</v>
      </c>
      <c r="F56" s="188"/>
      <c r="G56" s="24"/>
      <c r="H56" s="156">
        <v>0</v>
      </c>
      <c r="I56" s="228">
        <f>H56-E56</f>
        <v>-4157.2006542000008</v>
      </c>
      <c r="J56" s="24" t="s">
        <v>237</v>
      </c>
    </row>
    <row r="57" spans="2:10" ht="15.75" hidden="1" customHeight="1" x14ac:dyDescent="0.25">
      <c r="B57" s="103" t="s">
        <v>203</v>
      </c>
      <c r="C57" s="178" t="s">
        <v>157</v>
      </c>
      <c r="D57" s="109" t="s">
        <v>150</v>
      </c>
      <c r="E57" s="252">
        <v>4267.9069076213464</v>
      </c>
      <c r="F57" s="168"/>
      <c r="G57" s="241"/>
      <c r="H57" s="173"/>
      <c r="I57" s="258"/>
      <c r="J57" s="241"/>
    </row>
    <row r="58" spans="2:10" ht="15.75" hidden="1" customHeight="1" x14ac:dyDescent="0.25">
      <c r="B58" s="103" t="s">
        <v>204</v>
      </c>
      <c r="C58" s="178" t="s">
        <v>157</v>
      </c>
      <c r="D58" s="103" t="s">
        <v>151</v>
      </c>
      <c r="E58" s="186">
        <v>4394.2369520869388</v>
      </c>
      <c r="F58" s="168"/>
      <c r="G58" s="25"/>
      <c r="H58" s="164"/>
      <c r="I58" s="105"/>
      <c r="J58" s="25"/>
    </row>
    <row r="59" spans="2:10" ht="15.75" hidden="1" customHeight="1" x14ac:dyDescent="0.25">
      <c r="B59" s="104" t="s">
        <v>205</v>
      </c>
      <c r="C59" s="181" t="s">
        <v>157</v>
      </c>
      <c r="D59" s="104" t="s">
        <v>152</v>
      </c>
      <c r="E59" s="187">
        <v>4524.3063658687124</v>
      </c>
      <c r="F59" s="157"/>
      <c r="G59" s="24"/>
      <c r="H59" s="156"/>
      <c r="I59" s="228"/>
      <c r="J59" s="24"/>
    </row>
    <row r="60" spans="2:10" x14ac:dyDescent="0.25">
      <c r="B60" s="102" t="s">
        <v>41</v>
      </c>
      <c r="C60" s="162" t="s">
        <v>22</v>
      </c>
      <c r="D60" s="25"/>
      <c r="E60" s="176"/>
      <c r="F60" s="162" t="s">
        <v>22</v>
      </c>
      <c r="G60" s="27"/>
      <c r="H60" s="171"/>
      <c r="I60" s="258"/>
      <c r="J60" s="27"/>
    </row>
    <row r="61" spans="2:10" ht="15.75" hidden="1" customHeight="1" x14ac:dyDescent="0.25">
      <c r="B61" s="103" t="s">
        <v>122</v>
      </c>
      <c r="C61" s="247" t="s">
        <v>206</v>
      </c>
      <c r="D61" s="361" t="s">
        <v>148</v>
      </c>
      <c r="E61" s="176">
        <v>1210.93</v>
      </c>
      <c r="F61" s="168"/>
      <c r="G61" s="25"/>
      <c r="H61" s="164"/>
      <c r="I61" s="105">
        <f>-E61</f>
        <v>-1210.93</v>
      </c>
      <c r="J61" s="372" t="s">
        <v>224</v>
      </c>
    </row>
    <row r="62" spans="2:10" ht="15.75" hidden="1" customHeight="1" x14ac:dyDescent="0.25">
      <c r="B62" s="103" t="s">
        <v>127</v>
      </c>
      <c r="C62" s="247" t="s">
        <v>207</v>
      </c>
      <c r="D62" s="362"/>
      <c r="E62" s="176">
        <v>1760.61</v>
      </c>
      <c r="F62" s="168"/>
      <c r="G62" s="25"/>
      <c r="H62" s="164"/>
      <c r="I62" s="105">
        <f>-E62</f>
        <v>-1760.61</v>
      </c>
      <c r="J62" s="373"/>
    </row>
    <row r="63" spans="2:10" ht="15.75" hidden="1" customHeight="1" x14ac:dyDescent="0.25">
      <c r="B63" s="103" t="s">
        <v>208</v>
      </c>
      <c r="C63" s="247" t="s">
        <v>209</v>
      </c>
      <c r="D63" s="365"/>
      <c r="E63" s="179">
        <v>1325.55</v>
      </c>
      <c r="F63" s="168"/>
      <c r="G63" s="25"/>
      <c r="H63" s="156"/>
      <c r="I63" s="105">
        <f>-E63</f>
        <v>-1325.55</v>
      </c>
      <c r="J63" s="374"/>
    </row>
    <row r="64" spans="2:10" ht="15.75" hidden="1" customHeight="1" x14ac:dyDescent="0.25">
      <c r="B64" s="111"/>
      <c r="C64" s="178"/>
      <c r="D64" s="25"/>
      <c r="E64" s="189"/>
      <c r="F64" s="168"/>
      <c r="G64" s="25"/>
      <c r="H64" s="173"/>
      <c r="I64" s="105"/>
      <c r="J64" s="25"/>
    </row>
    <row r="65" spans="2:10" ht="15.75" hidden="1" customHeight="1" x14ac:dyDescent="0.25">
      <c r="B65" s="112"/>
      <c r="C65" s="181"/>
      <c r="D65" s="24"/>
      <c r="E65" s="179"/>
      <c r="F65" s="157"/>
      <c r="G65" s="24"/>
      <c r="H65" s="249"/>
      <c r="I65" s="228"/>
      <c r="J65" s="24"/>
    </row>
    <row r="66" spans="2:10" ht="15.75" customHeight="1" x14ac:dyDescent="0.25">
      <c r="B66" s="103" t="s">
        <v>210</v>
      </c>
      <c r="C66" s="180" t="s">
        <v>211</v>
      </c>
      <c r="D66" s="103" t="s">
        <v>149</v>
      </c>
      <c r="E66" s="189">
        <v>1162.6057499999999</v>
      </c>
      <c r="F66" s="188"/>
      <c r="G66" s="27"/>
      <c r="H66" s="105">
        <v>0</v>
      </c>
      <c r="I66" s="258">
        <f>H66-E66</f>
        <v>-1162.6057499999999</v>
      </c>
      <c r="J66" s="27" t="s">
        <v>237</v>
      </c>
    </row>
    <row r="67" spans="2:10" ht="15.75" customHeight="1" x14ac:dyDescent="0.25">
      <c r="B67" s="103" t="s">
        <v>212</v>
      </c>
      <c r="C67" s="180" t="s">
        <v>213</v>
      </c>
      <c r="D67" s="103" t="s">
        <v>149</v>
      </c>
      <c r="E67" s="176">
        <v>1537.5622499999999</v>
      </c>
      <c r="F67" s="168"/>
      <c r="G67" s="25"/>
      <c r="H67" s="164">
        <v>0</v>
      </c>
      <c r="I67" s="105">
        <f>H67-E67</f>
        <v>-1537.5622499999999</v>
      </c>
      <c r="J67" s="25" t="s">
        <v>237</v>
      </c>
    </row>
    <row r="68" spans="2:10" ht="15.75" customHeight="1" x14ac:dyDescent="0.25">
      <c r="B68" s="103" t="s">
        <v>214</v>
      </c>
      <c r="C68" s="178" t="s">
        <v>157</v>
      </c>
      <c r="D68" s="103" t="s">
        <v>149</v>
      </c>
      <c r="E68" s="179">
        <v>1681.5755043147474</v>
      </c>
      <c r="F68" s="157"/>
      <c r="G68" s="24"/>
      <c r="H68" s="156">
        <v>0</v>
      </c>
      <c r="I68" s="228">
        <f>H68-E68</f>
        <v>-1681.5755043147474</v>
      </c>
      <c r="J68" s="25" t="s">
        <v>237</v>
      </c>
    </row>
    <row r="69" spans="2:10" ht="15.75" hidden="1" customHeight="1" x14ac:dyDescent="0.25">
      <c r="B69" s="103" t="s">
        <v>215</v>
      </c>
      <c r="C69" s="178" t="s">
        <v>157</v>
      </c>
      <c r="D69" s="103" t="s">
        <v>150</v>
      </c>
      <c r="E69" s="189">
        <v>4498.4293338346488</v>
      </c>
      <c r="F69" s="188"/>
      <c r="G69" s="241"/>
      <c r="H69" s="173"/>
      <c r="I69" s="241"/>
      <c r="J69" s="25"/>
    </row>
    <row r="70" spans="2:10" ht="15.75" hidden="1" customHeight="1" x14ac:dyDescent="0.25">
      <c r="B70" s="114" t="s">
        <v>216</v>
      </c>
      <c r="C70" s="178" t="s">
        <v>157</v>
      </c>
      <c r="D70" s="103" t="s">
        <v>151</v>
      </c>
      <c r="E70" s="176">
        <v>4631.582842116155</v>
      </c>
      <c r="F70" s="168"/>
      <c r="G70" s="108"/>
      <c r="H70" s="164"/>
      <c r="I70" s="108"/>
      <c r="J70" s="108"/>
    </row>
    <row r="71" spans="2:10" ht="15.75" hidden="1" customHeight="1" x14ac:dyDescent="0.25">
      <c r="B71" s="104" t="s">
        <v>217</v>
      </c>
      <c r="C71" s="181" t="s">
        <v>157</v>
      </c>
      <c r="D71" s="104" t="s">
        <v>152</v>
      </c>
      <c r="E71" s="179">
        <v>4768.6776942427932</v>
      </c>
      <c r="F71" s="157"/>
      <c r="G71" s="24"/>
      <c r="H71" s="156"/>
      <c r="I71" s="24"/>
      <c r="J71" s="24"/>
    </row>
    <row r="72" spans="2:10" ht="15.75" customHeight="1" x14ac:dyDescent="0.25">
      <c r="B72" s="99" t="s">
        <v>28</v>
      </c>
      <c r="C72" s="183"/>
      <c r="D72" s="9"/>
      <c r="E72" s="231">
        <f>E10+E11+E12+E23+E30+E31+E39+E47+E48+E56+E66+E67+E68</f>
        <v>29428.286973894159</v>
      </c>
      <c r="F72" s="177"/>
      <c r="G72" s="43"/>
      <c r="H72" s="231">
        <f>H10+H11+H12+H23+H30+H31+H39+H47+H48+H56+H66+H67+H68</f>
        <v>0</v>
      </c>
      <c r="I72" s="230"/>
      <c r="J72" s="99"/>
    </row>
    <row r="73" spans="2:10" ht="15.75" customHeight="1" x14ac:dyDescent="0.25">
      <c r="B73" s="10"/>
      <c r="C73" s="11"/>
      <c r="D73" s="12"/>
      <c r="F73" s="11"/>
      <c r="G73" s="12"/>
    </row>
    <row r="74" spans="2:10" ht="18" customHeight="1" x14ac:dyDescent="0.25">
      <c r="B74" s="369" t="s">
        <v>89</v>
      </c>
      <c r="C74" s="369"/>
      <c r="D74" s="369"/>
      <c r="E74" s="369"/>
      <c r="F74" s="369"/>
      <c r="G74" s="369"/>
      <c r="H74" s="369"/>
    </row>
    <row r="75" spans="2:10" ht="18" customHeight="1" x14ac:dyDescent="0.25">
      <c r="B75" s="367" t="s">
        <v>25</v>
      </c>
      <c r="C75" s="360" t="s">
        <v>87</v>
      </c>
      <c r="D75" s="360"/>
      <c r="E75" s="360"/>
      <c r="F75" s="360" t="s">
        <v>88</v>
      </c>
      <c r="G75" s="360"/>
      <c r="H75" s="360"/>
      <c r="I75" s="370" t="s">
        <v>218</v>
      </c>
      <c r="J75" s="370" t="s">
        <v>219</v>
      </c>
    </row>
    <row r="76" spans="2:10" ht="86.25" customHeight="1" x14ac:dyDescent="0.25">
      <c r="B76" s="368"/>
      <c r="C76" s="165" t="s">
        <v>26</v>
      </c>
      <c r="D76" s="9" t="s">
        <v>1</v>
      </c>
      <c r="E76" s="155" t="s">
        <v>27</v>
      </c>
      <c r="F76" s="165" t="s">
        <v>26</v>
      </c>
      <c r="G76" s="43" t="s">
        <v>1</v>
      </c>
      <c r="H76" s="155" t="s">
        <v>86</v>
      </c>
      <c r="I76" s="370"/>
      <c r="J76" s="370"/>
    </row>
    <row r="77" spans="2:10" x14ac:dyDescent="0.25">
      <c r="B77" s="43">
        <v>1</v>
      </c>
      <c r="C77" s="165">
        <f>B77+1</f>
        <v>2</v>
      </c>
      <c r="D77" s="43">
        <v>3</v>
      </c>
      <c r="E77" s="155">
        <v>4</v>
      </c>
      <c r="F77" s="155">
        <v>5</v>
      </c>
      <c r="G77" s="43">
        <v>6</v>
      </c>
      <c r="H77" s="155">
        <v>7</v>
      </c>
      <c r="I77" s="115">
        <v>8</v>
      </c>
      <c r="J77" s="115">
        <v>9</v>
      </c>
    </row>
    <row r="78" spans="2:10" x14ac:dyDescent="0.25">
      <c r="B78" s="13" t="s">
        <v>5</v>
      </c>
      <c r="C78" s="169"/>
      <c r="D78" s="13"/>
      <c r="E78" s="153"/>
      <c r="F78" s="169"/>
      <c r="G78" s="42"/>
      <c r="H78" s="153"/>
      <c r="I78" s="116"/>
      <c r="J78" s="116"/>
    </row>
    <row r="79" spans="2:10" x14ac:dyDescent="0.25">
      <c r="B79" s="14" t="s">
        <v>28</v>
      </c>
      <c r="C79" s="28"/>
      <c r="D79" s="15"/>
      <c r="E79" s="154"/>
      <c r="F79" s="44"/>
      <c r="G79" s="15"/>
      <c r="H79" s="232"/>
      <c r="I79" s="116"/>
      <c r="J79" s="116"/>
    </row>
    <row r="80" spans="2:10" ht="17.25" customHeight="1" x14ac:dyDescent="0.25">
      <c r="B80" s="359" t="s">
        <v>39</v>
      </c>
      <c r="C80" s="359"/>
      <c r="D80" s="359"/>
      <c r="E80" s="359"/>
      <c r="F80" s="359"/>
      <c r="G80" s="359"/>
      <c r="H80" s="359"/>
    </row>
    <row r="81" spans="2:10" ht="15.75" customHeight="1" x14ac:dyDescent="0.25">
      <c r="B81" s="16"/>
      <c r="C81" s="16"/>
      <c r="D81" s="16"/>
      <c r="F81" s="16"/>
      <c r="G81" s="16"/>
    </row>
    <row r="82" spans="2:10" ht="21" customHeight="1" x14ac:dyDescent="0.25">
      <c r="B82" s="366" t="s">
        <v>90</v>
      </c>
      <c r="C82" s="366"/>
      <c r="D82" s="366"/>
      <c r="E82" s="366"/>
      <c r="F82" s="366"/>
      <c r="G82" s="366"/>
      <c r="H82" s="366"/>
    </row>
    <row r="83" spans="2:10" ht="18" customHeight="1" x14ac:dyDescent="0.25">
      <c r="B83" s="367" t="s">
        <v>29</v>
      </c>
      <c r="C83" s="360" t="s">
        <v>87</v>
      </c>
      <c r="D83" s="360"/>
      <c r="E83" s="360"/>
      <c r="F83" s="360" t="s">
        <v>88</v>
      </c>
      <c r="G83" s="360"/>
      <c r="H83" s="360"/>
      <c r="I83" s="370" t="s">
        <v>218</v>
      </c>
      <c r="J83" s="370" t="s">
        <v>219</v>
      </c>
    </row>
    <row r="84" spans="2:10" ht="74.25" customHeight="1" x14ac:dyDescent="0.25">
      <c r="B84" s="368"/>
      <c r="C84" s="165" t="s">
        <v>26</v>
      </c>
      <c r="D84" s="9" t="s">
        <v>1</v>
      </c>
      <c r="E84" s="155" t="s">
        <v>27</v>
      </c>
      <c r="F84" s="165" t="s">
        <v>26</v>
      </c>
      <c r="G84" s="43" t="s">
        <v>1</v>
      </c>
      <c r="H84" s="155" t="s">
        <v>86</v>
      </c>
      <c r="I84" s="370"/>
      <c r="J84" s="370"/>
    </row>
    <row r="85" spans="2:10" x14ac:dyDescent="0.25">
      <c r="B85" s="43">
        <v>1</v>
      </c>
      <c r="C85" s="165">
        <f>B85+1</f>
        <v>2</v>
      </c>
      <c r="D85" s="43">
        <v>3</v>
      </c>
      <c r="E85" s="155">
        <v>4</v>
      </c>
      <c r="F85" s="155">
        <v>5</v>
      </c>
      <c r="G85" s="43">
        <v>6</v>
      </c>
      <c r="H85" s="155">
        <v>7</v>
      </c>
      <c r="I85" s="115">
        <v>8</v>
      </c>
      <c r="J85" s="115">
        <v>9</v>
      </c>
    </row>
    <row r="86" spans="2:10" x14ac:dyDescent="0.25">
      <c r="B86" s="13" t="s">
        <v>5</v>
      </c>
      <c r="C86" s="169"/>
      <c r="D86" s="13"/>
      <c r="E86" s="153"/>
      <c r="F86" s="169"/>
      <c r="G86" s="42"/>
      <c r="H86" s="153"/>
      <c r="I86" s="116"/>
      <c r="J86" s="116"/>
    </row>
    <row r="87" spans="2:10" x14ac:dyDescent="0.25">
      <c r="B87" s="14" t="s">
        <v>28</v>
      </c>
      <c r="C87" s="28"/>
      <c r="D87" s="15"/>
      <c r="E87" s="154"/>
      <c r="F87" s="44"/>
      <c r="G87" s="15"/>
      <c r="H87" s="232"/>
      <c r="I87" s="116"/>
      <c r="J87" s="116"/>
    </row>
    <row r="88" spans="2:10" ht="17.25" customHeight="1" x14ac:dyDescent="0.25">
      <c r="B88" s="359" t="s">
        <v>42</v>
      </c>
      <c r="C88" s="359"/>
      <c r="D88" s="359"/>
      <c r="E88" s="359"/>
      <c r="F88" s="359"/>
      <c r="G88" s="359"/>
      <c r="H88" s="359"/>
    </row>
    <row r="89" spans="2:10" x14ac:dyDescent="0.25">
      <c r="B89" s="10"/>
      <c r="C89" s="11"/>
      <c r="D89" s="12"/>
      <c r="F89" s="11"/>
      <c r="G89" s="12"/>
    </row>
    <row r="90" spans="2:10" x14ac:dyDescent="0.25">
      <c r="F90" s="91"/>
    </row>
    <row r="91" spans="2:10" x14ac:dyDescent="0.25">
      <c r="F91" s="91"/>
    </row>
    <row r="92" spans="2:10" x14ac:dyDescent="0.25">
      <c r="F92" s="91"/>
    </row>
    <row r="93" spans="2:10" x14ac:dyDescent="0.25">
      <c r="F93" s="91"/>
    </row>
    <row r="94" spans="2:10" x14ac:dyDescent="0.25">
      <c r="F94" s="91"/>
    </row>
    <row r="95" spans="2:10" x14ac:dyDescent="0.25">
      <c r="F95" s="91"/>
    </row>
    <row r="96" spans="2:10" x14ac:dyDescent="0.25">
      <c r="F96" s="91"/>
    </row>
    <row r="97" spans="6:6" x14ac:dyDescent="0.25">
      <c r="F97" s="91"/>
    </row>
  </sheetData>
  <mergeCells count="29">
    <mergeCell ref="I83:I84"/>
    <mergeCell ref="J83:J84"/>
    <mergeCell ref="D61:D63"/>
    <mergeCell ref="B1:J1"/>
    <mergeCell ref="I3:I4"/>
    <mergeCell ref="J3:J4"/>
    <mergeCell ref="I75:I76"/>
    <mergeCell ref="J75:J76"/>
    <mergeCell ref="B2:H2"/>
    <mergeCell ref="C3:E3"/>
    <mergeCell ref="F3:H3"/>
    <mergeCell ref="B3:B4"/>
    <mergeCell ref="J17:J20"/>
    <mergeCell ref="J28:J29"/>
    <mergeCell ref="J61:J63"/>
    <mergeCell ref="B88:H88"/>
    <mergeCell ref="C75:E75"/>
    <mergeCell ref="D17:D20"/>
    <mergeCell ref="D28:D29"/>
    <mergeCell ref="D10:D12"/>
    <mergeCell ref="D30:D31"/>
    <mergeCell ref="F83:H83"/>
    <mergeCell ref="B82:H82"/>
    <mergeCell ref="C83:E83"/>
    <mergeCell ref="B83:B84"/>
    <mergeCell ref="B80:H80"/>
    <mergeCell ref="F75:H75"/>
    <mergeCell ref="B75:B76"/>
    <mergeCell ref="B74:H74"/>
  </mergeCells>
  <phoneticPr fontId="3" type="noConversion"/>
  <printOptions horizontalCentered="1"/>
  <pageMargins left="0.39370078740157483" right="0.39370078740157483" top="0.6692913385826772" bottom="0.19685039370078741" header="0.11811023622047245" footer="0.11811023622047245"/>
  <pageSetup paperSize="9" scale="55" orientation="landscape" r:id="rId1"/>
  <headerFooter alignWithMargins="0"/>
  <rowBreaks count="1" manualBreakCount="1">
    <brk id="8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32"/>
  <sheetViews>
    <sheetView topLeftCell="D1" zoomScaleNormal="100" workbookViewId="0">
      <selection activeCell="K13" sqref="K13"/>
    </sheetView>
  </sheetViews>
  <sheetFormatPr defaultColWidth="9.140625" defaultRowHeight="15.75" x14ac:dyDescent="0.25"/>
  <cols>
    <col min="1" max="1" width="3.7109375" style="8" hidden="1" customWidth="1"/>
    <col min="2" max="2" width="5.140625" style="8" customWidth="1"/>
    <col min="3" max="3" width="35.140625" style="8" customWidth="1"/>
    <col min="4" max="4" width="15.140625" style="8" customWidth="1"/>
    <col min="5" max="5" width="15.140625" style="8" hidden="1" customWidth="1"/>
    <col min="6" max="6" width="15.140625" style="8" customWidth="1"/>
    <col min="7" max="7" width="36.42578125" style="8" customWidth="1"/>
    <col min="8" max="8" width="15.140625" style="8" customWidth="1"/>
    <col min="9" max="9" width="16.5703125" style="8" hidden="1" customWidth="1"/>
    <col min="10" max="10" width="16.85546875" style="8" customWidth="1"/>
    <col min="11" max="11" width="38.5703125" style="8" customWidth="1"/>
    <col min="12" max="16384" width="9.140625" style="8"/>
  </cols>
  <sheetData>
    <row r="1" spans="2:10" ht="16.5" customHeight="1" x14ac:dyDescent="0.25">
      <c r="B1" s="378" t="s">
        <v>91</v>
      </c>
      <c r="C1" s="378"/>
      <c r="D1" s="378"/>
      <c r="E1" s="378"/>
      <c r="F1" s="378"/>
      <c r="G1" s="379"/>
      <c r="H1" s="379"/>
      <c r="I1" s="379"/>
    </row>
    <row r="2" spans="2:10" ht="18" customHeight="1" x14ac:dyDescent="0.25">
      <c r="B2" s="370" t="s">
        <v>220</v>
      </c>
      <c r="C2" s="380" t="s">
        <v>87</v>
      </c>
      <c r="D2" s="381"/>
      <c r="E2" s="381"/>
      <c r="F2" s="382"/>
      <c r="G2" s="380" t="s">
        <v>88</v>
      </c>
      <c r="H2" s="381"/>
      <c r="I2" s="381"/>
      <c r="J2" s="382"/>
    </row>
    <row r="3" spans="2:10" ht="37.5" customHeight="1" x14ac:dyDescent="0.25">
      <c r="B3" s="370"/>
      <c r="C3" s="364" t="s">
        <v>24</v>
      </c>
      <c r="D3" s="364" t="s">
        <v>30</v>
      </c>
      <c r="E3" s="155" t="s">
        <v>31</v>
      </c>
      <c r="F3" s="155" t="s">
        <v>31</v>
      </c>
      <c r="G3" s="364" t="s">
        <v>24</v>
      </c>
      <c r="H3" s="364" t="s">
        <v>30</v>
      </c>
      <c r="I3" s="99" t="s">
        <v>31</v>
      </c>
      <c r="J3" s="242" t="s">
        <v>31</v>
      </c>
    </row>
    <row r="4" spans="2:10" ht="18.75" customHeight="1" x14ac:dyDescent="0.25">
      <c r="B4" s="370"/>
      <c r="C4" s="377"/>
      <c r="D4" s="377"/>
      <c r="E4" s="99" t="s">
        <v>148</v>
      </c>
      <c r="F4" s="242" t="s">
        <v>149</v>
      </c>
      <c r="G4" s="377"/>
      <c r="H4" s="377"/>
      <c r="I4" s="99" t="s">
        <v>148</v>
      </c>
      <c r="J4" s="242" t="s">
        <v>149</v>
      </c>
    </row>
    <row r="5" spans="2:10" x14ac:dyDescent="0.25">
      <c r="B5" s="99">
        <v>1</v>
      </c>
      <c r="C5" s="99">
        <v>2</v>
      </c>
      <c r="D5" s="99">
        <v>3</v>
      </c>
      <c r="E5" s="99">
        <v>4</v>
      </c>
      <c r="F5" s="242">
        <v>4</v>
      </c>
      <c r="G5" s="99">
        <v>5</v>
      </c>
      <c r="H5" s="99">
        <v>6</v>
      </c>
      <c r="I5" s="99">
        <v>7</v>
      </c>
      <c r="J5" s="242">
        <v>7</v>
      </c>
    </row>
    <row r="6" spans="2:10" x14ac:dyDescent="0.25">
      <c r="B6" s="6" t="s">
        <v>5</v>
      </c>
      <c r="C6" s="7" t="s">
        <v>11</v>
      </c>
      <c r="D6" s="20" t="s">
        <v>3</v>
      </c>
      <c r="E6" s="39">
        <v>8129.034633809184</v>
      </c>
      <c r="F6" s="39">
        <v>18019.905878798832</v>
      </c>
      <c r="G6" s="7" t="s">
        <v>11</v>
      </c>
      <c r="H6" s="20" t="s">
        <v>3</v>
      </c>
      <c r="I6" s="39">
        <v>7962.2926899999984</v>
      </c>
      <c r="J6" s="39">
        <f>'[32]раздел 4'!$J$6</f>
        <v>21405.615389999999</v>
      </c>
    </row>
    <row r="7" spans="2:10" x14ac:dyDescent="0.25">
      <c r="B7" s="5" t="s">
        <v>6</v>
      </c>
      <c r="C7" s="1" t="s">
        <v>12</v>
      </c>
      <c r="D7" s="18" t="s">
        <v>3</v>
      </c>
      <c r="E7" s="39">
        <v>96518.528922995654</v>
      </c>
      <c r="F7" s="39">
        <v>146865.90024301517</v>
      </c>
      <c r="G7" s="1" t="s">
        <v>12</v>
      </c>
      <c r="H7" s="18" t="s">
        <v>3</v>
      </c>
      <c r="I7" s="39">
        <v>112427.34836</v>
      </c>
      <c r="J7" s="39">
        <f>'[32]раздел 4'!$J$7</f>
        <v>155304.45554999998</v>
      </c>
    </row>
    <row r="8" spans="2:10" x14ac:dyDescent="0.25">
      <c r="B8" s="3" t="s">
        <v>7</v>
      </c>
      <c r="C8" s="1" t="s">
        <v>13</v>
      </c>
      <c r="D8" s="18" t="s">
        <v>3</v>
      </c>
      <c r="E8" s="40">
        <v>4056.0023288018124</v>
      </c>
      <c r="F8" s="40">
        <v>12085.571933196254</v>
      </c>
      <c r="G8" s="1" t="s">
        <v>13</v>
      </c>
      <c r="H8" s="18" t="s">
        <v>3</v>
      </c>
      <c r="I8" s="40">
        <v>3206.3113699999994</v>
      </c>
      <c r="J8" s="40">
        <f>'[32]раздел 4'!$J$8</f>
        <v>22950.774870000001</v>
      </c>
    </row>
    <row r="9" spans="2:10" x14ac:dyDescent="0.25">
      <c r="B9" s="3" t="s">
        <v>8</v>
      </c>
      <c r="C9" s="1" t="s">
        <v>14</v>
      </c>
      <c r="D9" s="18" t="s">
        <v>3</v>
      </c>
      <c r="E9" s="39">
        <v>16857.005984867083</v>
      </c>
      <c r="F9" s="39">
        <v>69854.635358104235</v>
      </c>
      <c r="G9" s="1" t="s">
        <v>14</v>
      </c>
      <c r="H9" s="18" t="s">
        <v>3</v>
      </c>
      <c r="I9" s="39">
        <v>14469.712740000001</v>
      </c>
      <c r="J9" s="39">
        <f>'[32]раздел 4'!$J$9</f>
        <v>122517.29884</v>
      </c>
    </row>
    <row r="10" spans="2:10" x14ac:dyDescent="0.25">
      <c r="B10" s="3" t="s">
        <v>9</v>
      </c>
      <c r="C10" s="1" t="s">
        <v>15</v>
      </c>
      <c r="D10" s="18" t="s">
        <v>3</v>
      </c>
      <c r="E10" s="39">
        <v>10786.314680603004</v>
      </c>
      <c r="F10" s="39">
        <v>24052.338201006012</v>
      </c>
      <c r="G10" s="1" t="s">
        <v>15</v>
      </c>
      <c r="H10" s="18" t="s">
        <v>3</v>
      </c>
      <c r="I10" s="39">
        <v>9394.4160400000001</v>
      </c>
      <c r="J10" s="39">
        <f>'[32]раздел 4'!$J$10</f>
        <v>41685.110330000003</v>
      </c>
    </row>
    <row r="11" spans="2:10" s="17" customFormat="1" x14ac:dyDescent="0.25">
      <c r="B11" s="3" t="s">
        <v>10</v>
      </c>
      <c r="C11" s="1" t="s">
        <v>16</v>
      </c>
      <c r="D11" s="18" t="s">
        <v>3</v>
      </c>
      <c r="E11" s="39">
        <v>7515.4594792914568</v>
      </c>
      <c r="F11" s="39">
        <v>25528.157531187888</v>
      </c>
      <c r="G11" s="1" t="s">
        <v>16</v>
      </c>
      <c r="H11" s="18" t="s">
        <v>3</v>
      </c>
      <c r="I11" s="39">
        <v>6688.8791300000012</v>
      </c>
      <c r="J11" s="39">
        <f>'[32]раздел 4'!$J$11</f>
        <v>45879.930619999999</v>
      </c>
    </row>
    <row r="12" spans="2:10" x14ac:dyDescent="0.25">
      <c r="B12" s="3" t="s">
        <v>41</v>
      </c>
      <c r="C12" s="1" t="s">
        <v>17</v>
      </c>
      <c r="D12" s="18" t="s">
        <v>3</v>
      </c>
      <c r="E12" s="39">
        <v>2203.9873483506385</v>
      </c>
      <c r="F12" s="39">
        <v>15938.977933153754</v>
      </c>
      <c r="G12" s="1" t="s">
        <v>17</v>
      </c>
      <c r="H12" s="18" t="s">
        <v>3</v>
      </c>
      <c r="I12" s="39">
        <v>2605.32431</v>
      </c>
      <c r="J12" s="39">
        <f>'[32]раздел 4'!$J$12</f>
        <v>32280.09345</v>
      </c>
    </row>
    <row r="13" spans="2:10" x14ac:dyDescent="0.25">
      <c r="B13" s="3" t="s">
        <v>43</v>
      </c>
      <c r="C13" s="1" t="s">
        <v>18</v>
      </c>
      <c r="D13" s="18" t="s">
        <v>3</v>
      </c>
      <c r="E13" s="39">
        <v>1969.3449397223924</v>
      </c>
      <c r="F13" s="39">
        <v>8026.7695656216492</v>
      </c>
      <c r="G13" s="1" t="s">
        <v>18</v>
      </c>
      <c r="H13" s="18" t="s">
        <v>3</v>
      </c>
      <c r="I13" s="92">
        <v>3006.2103299999999</v>
      </c>
      <c r="J13" s="92">
        <f>'[32]раздел 4'!$J$13</f>
        <v>25275.709669999993</v>
      </c>
    </row>
    <row r="14" spans="2:10" x14ac:dyDescent="0.25">
      <c r="B14" s="3" t="s">
        <v>44</v>
      </c>
      <c r="C14" s="1" t="s">
        <v>19</v>
      </c>
      <c r="D14" s="18" t="s">
        <v>3</v>
      </c>
      <c r="E14" s="39">
        <v>5296.0634225477152</v>
      </c>
      <c r="F14" s="39">
        <v>23534.441486734329</v>
      </c>
      <c r="G14" s="1" t="s">
        <v>19</v>
      </c>
      <c r="H14" s="18" t="s">
        <v>3</v>
      </c>
      <c r="I14" s="92">
        <v>6124.3571699999993</v>
      </c>
      <c r="J14" s="92">
        <f>'[32]раздел 4'!$J$14</f>
        <v>43519.536619999999</v>
      </c>
    </row>
    <row r="15" spans="2:10" x14ac:dyDescent="0.25">
      <c r="B15" s="3" t="s">
        <v>45</v>
      </c>
      <c r="C15" s="1" t="s">
        <v>20</v>
      </c>
      <c r="D15" s="18" t="s">
        <v>3</v>
      </c>
      <c r="E15" s="39">
        <v>10987.357169231509</v>
      </c>
      <c r="F15" s="39">
        <v>21016.532502105896</v>
      </c>
      <c r="G15" s="1" t="s">
        <v>20</v>
      </c>
      <c r="H15" s="18" t="s">
        <v>3</v>
      </c>
      <c r="I15" s="92">
        <v>16154.96688</v>
      </c>
      <c r="J15" s="92">
        <f>'[32]раздел 4'!$J$15</f>
        <v>29875.261780000001</v>
      </c>
    </row>
    <row r="16" spans="2:10" x14ac:dyDescent="0.25">
      <c r="B16" s="3" t="s">
        <v>46</v>
      </c>
      <c r="C16" s="1" t="s">
        <v>21</v>
      </c>
      <c r="D16" s="18" t="s">
        <v>3</v>
      </c>
      <c r="E16" s="39">
        <v>8483.3849376690087</v>
      </c>
      <c r="F16" s="39">
        <v>23318.285278169591</v>
      </c>
      <c r="G16" s="1" t="s">
        <v>21</v>
      </c>
      <c r="H16" s="18" t="s">
        <v>3</v>
      </c>
      <c r="I16" s="92">
        <v>9052.6176599999999</v>
      </c>
      <c r="J16" s="92">
        <f>'[32]раздел 4'!$J$16</f>
        <v>31935.516060000002</v>
      </c>
    </row>
    <row r="17" spans="2:10" x14ac:dyDescent="0.25">
      <c r="B17" s="3" t="s">
        <v>47</v>
      </c>
      <c r="C17" s="1" t="s">
        <v>22</v>
      </c>
      <c r="D17" s="18" t="s">
        <v>3</v>
      </c>
      <c r="E17" s="39">
        <v>23568.448320177296</v>
      </c>
      <c r="F17" s="39">
        <v>61926.485279070439</v>
      </c>
      <c r="G17" s="1" t="s">
        <v>22</v>
      </c>
      <c r="H17" s="18" t="s">
        <v>3</v>
      </c>
      <c r="I17" s="92">
        <v>23845.505280000005</v>
      </c>
      <c r="J17" s="92">
        <f>'[32]раздел 4'!$J$17</f>
        <v>68647.01397</v>
      </c>
    </row>
    <row r="18" spans="2:10" x14ac:dyDescent="0.25">
      <c r="B18" s="4" t="s">
        <v>48</v>
      </c>
      <c r="C18" s="2" t="s">
        <v>23</v>
      </c>
      <c r="D18" s="19" t="s">
        <v>3</v>
      </c>
      <c r="E18" s="41">
        <v>2123.2763033039218</v>
      </c>
      <c r="F18" s="41">
        <v>15601.488640796402</v>
      </c>
      <c r="G18" s="2" t="s">
        <v>23</v>
      </c>
      <c r="H18" s="19" t="s">
        <v>3</v>
      </c>
      <c r="I18" s="93">
        <v>2067.8322899999998</v>
      </c>
      <c r="J18" s="93">
        <f>'[32]раздел 4'!$J$18</f>
        <v>17928.272959999998</v>
      </c>
    </row>
    <row r="19" spans="2:10" x14ac:dyDescent="0.25">
      <c r="E19" s="91"/>
      <c r="F19" s="91"/>
      <c r="I19" s="91"/>
    </row>
    <row r="20" spans="2:10" x14ac:dyDescent="0.25">
      <c r="G20" s="91"/>
    </row>
    <row r="21" spans="2:10" x14ac:dyDescent="0.25">
      <c r="G21" s="91"/>
    </row>
    <row r="22" spans="2:10" x14ac:dyDescent="0.25">
      <c r="G22" s="91"/>
    </row>
    <row r="23" spans="2:10" x14ac:dyDescent="0.25">
      <c r="G23" s="91"/>
    </row>
    <row r="24" spans="2:10" x14ac:dyDescent="0.25">
      <c r="G24" s="91"/>
    </row>
    <row r="25" spans="2:10" x14ac:dyDescent="0.25">
      <c r="G25" s="91"/>
    </row>
    <row r="26" spans="2:10" x14ac:dyDescent="0.25">
      <c r="G26" s="91"/>
    </row>
    <row r="27" spans="2:10" x14ac:dyDescent="0.25">
      <c r="G27" s="91"/>
    </row>
    <row r="28" spans="2:10" x14ac:dyDescent="0.25">
      <c r="G28" s="91"/>
    </row>
    <row r="29" spans="2:10" x14ac:dyDescent="0.25">
      <c r="G29" s="91"/>
    </row>
    <row r="30" spans="2:10" x14ac:dyDescent="0.25">
      <c r="G30" s="91"/>
    </row>
    <row r="31" spans="2:10" x14ac:dyDescent="0.25">
      <c r="G31" s="91"/>
    </row>
    <row r="32" spans="2:10" x14ac:dyDescent="0.25">
      <c r="G32" s="91"/>
    </row>
  </sheetData>
  <mergeCells count="8">
    <mergeCell ref="G3:G4"/>
    <mergeCell ref="H3:H4"/>
    <mergeCell ref="B1:I1"/>
    <mergeCell ref="B2:B4"/>
    <mergeCell ref="C3:C4"/>
    <mergeCell ref="D3:D4"/>
    <mergeCell ref="C2:F2"/>
    <mergeCell ref="G2:J2"/>
  </mergeCells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BC24"/>
  <sheetViews>
    <sheetView tabSelected="1" zoomScale="90" zoomScaleNormal="90" workbookViewId="0">
      <pane xSplit="3" ySplit="5" topLeftCell="D6" activePane="bottomRight" state="frozen"/>
      <selection activeCell="C73" sqref="C73"/>
      <selection pane="topRight" activeCell="C73" sqref="C73"/>
      <selection pane="bottomLeft" activeCell="C73" sqref="C73"/>
      <selection pane="bottomRight" activeCell="F38" sqref="F37:F38"/>
    </sheetView>
  </sheetViews>
  <sheetFormatPr defaultColWidth="9.140625" defaultRowHeight="12.75" x14ac:dyDescent="0.2"/>
  <cols>
    <col min="1" max="1" width="5.140625" style="21" customWidth="1"/>
    <col min="2" max="2" width="55.42578125" style="21" customWidth="1"/>
    <col min="3" max="3" width="12.140625" style="21" customWidth="1"/>
    <col min="4" max="5" width="10.28515625" style="21" customWidth="1"/>
    <col min="6" max="6" width="11.5703125" style="21" customWidth="1"/>
    <col min="7" max="7" width="13.28515625" style="21" customWidth="1"/>
    <col min="8" max="9" width="10.28515625" style="21" customWidth="1"/>
    <col min="10" max="10" width="11.5703125" style="21" customWidth="1"/>
    <col min="11" max="11" width="19.42578125" style="21" customWidth="1"/>
    <col min="12" max="13" width="10.28515625" style="21" customWidth="1"/>
    <col min="14" max="14" width="11.7109375" style="21" customWidth="1"/>
    <col min="15" max="15" width="11.85546875" style="21" customWidth="1"/>
    <col min="16" max="17" width="10.28515625" style="21" customWidth="1"/>
    <col min="18" max="19" width="12.42578125" style="21" customWidth="1"/>
    <col min="20" max="21" width="10.28515625" style="21" customWidth="1"/>
    <col min="22" max="22" width="11.85546875" style="21" customWidth="1"/>
    <col min="23" max="23" width="12.28515625" style="21" customWidth="1"/>
    <col min="24" max="25" width="10.28515625" style="21" customWidth="1"/>
    <col min="26" max="26" width="12" style="21" customWidth="1"/>
    <col min="27" max="27" width="11.140625" style="21" customWidth="1"/>
    <col min="28" max="29" width="10.28515625" style="21" customWidth="1"/>
    <col min="30" max="30" width="11.140625" style="21" customWidth="1"/>
    <col min="31" max="31" width="11.5703125" style="21" customWidth="1"/>
    <col min="32" max="33" width="10.28515625" style="21" customWidth="1"/>
    <col min="34" max="34" width="12.140625" style="21" customWidth="1"/>
    <col min="35" max="35" width="11" style="21" customWidth="1"/>
    <col min="36" max="37" width="10.28515625" style="21" customWidth="1"/>
    <col min="38" max="38" width="11" style="21" customWidth="1"/>
    <col min="39" max="39" width="11.7109375" style="21" customWidth="1"/>
    <col min="40" max="41" width="10.28515625" style="21" customWidth="1"/>
    <col min="42" max="42" width="11.42578125" style="21" customWidth="1"/>
    <col min="43" max="43" width="11.7109375" style="21" customWidth="1"/>
    <col min="44" max="45" width="10.28515625" style="21" customWidth="1"/>
    <col min="46" max="47" width="11.5703125" style="21" customWidth="1"/>
    <col min="48" max="49" width="10.28515625" style="21" customWidth="1"/>
    <col min="50" max="50" width="11.5703125" style="21" customWidth="1"/>
    <col min="51" max="51" width="11.7109375" style="21" customWidth="1"/>
    <col min="52" max="52" width="10.28515625" style="21" customWidth="1"/>
    <col min="53" max="53" width="9.28515625" style="21" customWidth="1"/>
    <col min="54" max="54" width="11.140625" style="21" customWidth="1"/>
    <col min="55" max="55" width="12.7109375" style="21" customWidth="1"/>
    <col min="56" max="16384" width="9.140625" style="21"/>
  </cols>
  <sheetData>
    <row r="1" spans="1:55" s="8" customFormat="1" ht="21" customHeight="1" x14ac:dyDescent="0.25">
      <c r="A1" s="311" t="s">
        <v>222</v>
      </c>
      <c r="B1" s="311"/>
      <c r="C1" s="311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</row>
    <row r="2" spans="1:55" ht="16.5" customHeight="1" x14ac:dyDescent="0.2">
      <c r="A2" s="384" t="s">
        <v>29</v>
      </c>
      <c r="B2" s="384" t="s">
        <v>2</v>
      </c>
      <c r="C2" s="384" t="s">
        <v>30</v>
      </c>
      <c r="D2" s="393" t="s">
        <v>70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5"/>
    </row>
    <row r="3" spans="1:55" ht="27" customHeight="1" x14ac:dyDescent="0.2">
      <c r="A3" s="385"/>
      <c r="B3" s="385"/>
      <c r="C3" s="385"/>
      <c r="D3" s="390" t="s">
        <v>11</v>
      </c>
      <c r="E3" s="391"/>
      <c r="F3" s="391"/>
      <c r="G3" s="392"/>
      <c r="H3" s="390" t="s">
        <v>12</v>
      </c>
      <c r="I3" s="391"/>
      <c r="J3" s="391"/>
      <c r="K3" s="392"/>
      <c r="L3" s="390" t="s">
        <v>13</v>
      </c>
      <c r="M3" s="391"/>
      <c r="N3" s="391"/>
      <c r="O3" s="392"/>
      <c r="P3" s="390" t="s">
        <v>14</v>
      </c>
      <c r="Q3" s="391"/>
      <c r="R3" s="391"/>
      <c r="S3" s="392"/>
      <c r="T3" s="390" t="s">
        <v>15</v>
      </c>
      <c r="U3" s="391"/>
      <c r="V3" s="391"/>
      <c r="W3" s="392"/>
      <c r="X3" s="390" t="s">
        <v>16</v>
      </c>
      <c r="Y3" s="391"/>
      <c r="Z3" s="391"/>
      <c r="AA3" s="392"/>
      <c r="AB3" s="390" t="s">
        <v>17</v>
      </c>
      <c r="AC3" s="391"/>
      <c r="AD3" s="391"/>
      <c r="AE3" s="392"/>
      <c r="AF3" s="390" t="s">
        <v>18</v>
      </c>
      <c r="AG3" s="391"/>
      <c r="AH3" s="391"/>
      <c r="AI3" s="392"/>
      <c r="AJ3" s="390" t="s">
        <v>19</v>
      </c>
      <c r="AK3" s="391"/>
      <c r="AL3" s="391"/>
      <c r="AM3" s="392"/>
      <c r="AN3" s="390" t="s">
        <v>20</v>
      </c>
      <c r="AO3" s="391"/>
      <c r="AP3" s="391"/>
      <c r="AQ3" s="392"/>
      <c r="AR3" s="390" t="s">
        <v>21</v>
      </c>
      <c r="AS3" s="391"/>
      <c r="AT3" s="391"/>
      <c r="AU3" s="392"/>
      <c r="AV3" s="390" t="s">
        <v>22</v>
      </c>
      <c r="AW3" s="391"/>
      <c r="AX3" s="391"/>
      <c r="AY3" s="392"/>
      <c r="AZ3" s="390" t="s">
        <v>23</v>
      </c>
      <c r="BA3" s="391"/>
      <c r="BB3" s="391"/>
      <c r="BC3" s="392"/>
    </row>
    <row r="4" spans="1:55" ht="12.75" customHeight="1" x14ac:dyDescent="0.2">
      <c r="A4" s="385"/>
      <c r="B4" s="385"/>
      <c r="C4" s="385"/>
      <c r="D4" s="387" t="s">
        <v>149</v>
      </c>
      <c r="E4" s="387"/>
      <c r="F4" s="388" t="s">
        <v>221</v>
      </c>
      <c r="G4" s="388" t="s">
        <v>223</v>
      </c>
      <c r="H4" s="387" t="s">
        <v>149</v>
      </c>
      <c r="I4" s="387"/>
      <c r="J4" s="388" t="s">
        <v>221</v>
      </c>
      <c r="K4" s="388" t="s">
        <v>223</v>
      </c>
      <c r="L4" s="387" t="s">
        <v>149</v>
      </c>
      <c r="M4" s="387"/>
      <c r="N4" s="388" t="s">
        <v>221</v>
      </c>
      <c r="O4" s="388" t="s">
        <v>223</v>
      </c>
      <c r="P4" s="387" t="s">
        <v>149</v>
      </c>
      <c r="Q4" s="387"/>
      <c r="R4" s="388" t="s">
        <v>221</v>
      </c>
      <c r="S4" s="388" t="s">
        <v>223</v>
      </c>
      <c r="T4" s="387" t="s">
        <v>149</v>
      </c>
      <c r="U4" s="387"/>
      <c r="V4" s="388" t="s">
        <v>221</v>
      </c>
      <c r="W4" s="388" t="s">
        <v>223</v>
      </c>
      <c r="X4" s="387" t="s">
        <v>149</v>
      </c>
      <c r="Y4" s="387"/>
      <c r="Z4" s="388" t="s">
        <v>221</v>
      </c>
      <c r="AA4" s="388" t="s">
        <v>223</v>
      </c>
      <c r="AB4" s="387" t="s">
        <v>149</v>
      </c>
      <c r="AC4" s="387"/>
      <c r="AD4" s="388" t="s">
        <v>221</v>
      </c>
      <c r="AE4" s="388" t="s">
        <v>223</v>
      </c>
      <c r="AF4" s="387" t="s">
        <v>149</v>
      </c>
      <c r="AG4" s="387"/>
      <c r="AH4" s="388" t="s">
        <v>221</v>
      </c>
      <c r="AI4" s="388" t="s">
        <v>223</v>
      </c>
      <c r="AJ4" s="387" t="s">
        <v>149</v>
      </c>
      <c r="AK4" s="387"/>
      <c r="AL4" s="388" t="s">
        <v>221</v>
      </c>
      <c r="AM4" s="388" t="s">
        <v>223</v>
      </c>
      <c r="AN4" s="387" t="s">
        <v>149</v>
      </c>
      <c r="AO4" s="387"/>
      <c r="AP4" s="388" t="s">
        <v>221</v>
      </c>
      <c r="AQ4" s="388" t="s">
        <v>223</v>
      </c>
      <c r="AR4" s="387" t="s">
        <v>149</v>
      </c>
      <c r="AS4" s="387"/>
      <c r="AT4" s="388" t="s">
        <v>221</v>
      </c>
      <c r="AU4" s="388" t="s">
        <v>223</v>
      </c>
      <c r="AV4" s="387" t="s">
        <v>149</v>
      </c>
      <c r="AW4" s="387"/>
      <c r="AX4" s="388" t="s">
        <v>221</v>
      </c>
      <c r="AY4" s="388" t="s">
        <v>223</v>
      </c>
      <c r="AZ4" s="387" t="s">
        <v>149</v>
      </c>
      <c r="BA4" s="387"/>
      <c r="BB4" s="388" t="s">
        <v>221</v>
      </c>
      <c r="BC4" s="388" t="s">
        <v>223</v>
      </c>
    </row>
    <row r="5" spans="1:55" ht="15.75" customHeight="1" x14ac:dyDescent="0.2">
      <c r="A5" s="386"/>
      <c r="B5" s="386"/>
      <c r="C5" s="386"/>
      <c r="D5" s="47" t="s">
        <v>82</v>
      </c>
      <c r="E5" s="47" t="s">
        <v>83</v>
      </c>
      <c r="F5" s="389"/>
      <c r="G5" s="389"/>
      <c r="H5" s="47" t="s">
        <v>82</v>
      </c>
      <c r="I5" s="47" t="s">
        <v>83</v>
      </c>
      <c r="J5" s="389"/>
      <c r="K5" s="389"/>
      <c r="L5" s="47" t="s">
        <v>82</v>
      </c>
      <c r="M5" s="47" t="s">
        <v>83</v>
      </c>
      <c r="N5" s="389"/>
      <c r="O5" s="389"/>
      <c r="P5" s="47" t="s">
        <v>82</v>
      </c>
      <c r="Q5" s="47" t="s">
        <v>83</v>
      </c>
      <c r="R5" s="389"/>
      <c r="S5" s="389"/>
      <c r="T5" s="47" t="s">
        <v>82</v>
      </c>
      <c r="U5" s="47" t="s">
        <v>83</v>
      </c>
      <c r="V5" s="389"/>
      <c r="W5" s="389"/>
      <c r="X5" s="47" t="s">
        <v>82</v>
      </c>
      <c r="Y5" s="47" t="s">
        <v>83</v>
      </c>
      <c r="Z5" s="389"/>
      <c r="AA5" s="389"/>
      <c r="AB5" s="47" t="s">
        <v>82</v>
      </c>
      <c r="AC5" s="47" t="s">
        <v>83</v>
      </c>
      <c r="AD5" s="389"/>
      <c r="AE5" s="389"/>
      <c r="AF5" s="47" t="s">
        <v>82</v>
      </c>
      <c r="AG5" s="47" t="s">
        <v>83</v>
      </c>
      <c r="AH5" s="389"/>
      <c r="AI5" s="389"/>
      <c r="AJ5" s="47" t="s">
        <v>82</v>
      </c>
      <c r="AK5" s="47" t="s">
        <v>83</v>
      </c>
      <c r="AL5" s="389"/>
      <c r="AM5" s="389"/>
      <c r="AN5" s="47" t="s">
        <v>82</v>
      </c>
      <c r="AO5" s="47" t="s">
        <v>83</v>
      </c>
      <c r="AP5" s="389"/>
      <c r="AQ5" s="389"/>
      <c r="AR5" s="47" t="s">
        <v>82</v>
      </c>
      <c r="AS5" s="47" t="s">
        <v>83</v>
      </c>
      <c r="AT5" s="389"/>
      <c r="AU5" s="389"/>
      <c r="AV5" s="47" t="s">
        <v>82</v>
      </c>
      <c r="AW5" s="47" t="s">
        <v>83</v>
      </c>
      <c r="AX5" s="389"/>
      <c r="AY5" s="389"/>
      <c r="AZ5" s="47" t="s">
        <v>82</v>
      </c>
      <c r="BA5" s="47" t="s">
        <v>83</v>
      </c>
      <c r="BB5" s="389"/>
      <c r="BC5" s="389"/>
    </row>
    <row r="6" spans="1:55" ht="12.75" customHeight="1" x14ac:dyDescent="0.2">
      <c r="A6" s="101">
        <v>1</v>
      </c>
      <c r="B6" s="22">
        <f>A6+1</f>
        <v>2</v>
      </c>
      <c r="C6" s="22">
        <f>B6+1</f>
        <v>3</v>
      </c>
      <c r="D6" s="22">
        <f>C6+1</f>
        <v>4</v>
      </c>
      <c r="E6" s="22">
        <f>D6+1</f>
        <v>5</v>
      </c>
      <c r="F6" s="22">
        <f t="shared" ref="F6:T6" si="0">E6+1</f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ref="U6:BC6" si="1">T6+1</f>
        <v>21</v>
      </c>
      <c r="V6" s="22">
        <f t="shared" si="1"/>
        <v>22</v>
      </c>
      <c r="W6" s="22">
        <f t="shared" si="1"/>
        <v>23</v>
      </c>
      <c r="X6" s="22">
        <f t="shared" si="1"/>
        <v>24</v>
      </c>
      <c r="Y6" s="22">
        <f t="shared" si="1"/>
        <v>25</v>
      </c>
      <c r="Z6" s="22">
        <f t="shared" si="1"/>
        <v>26</v>
      </c>
      <c r="AA6" s="22">
        <f t="shared" si="1"/>
        <v>27</v>
      </c>
      <c r="AB6" s="22">
        <f t="shared" si="1"/>
        <v>28</v>
      </c>
      <c r="AC6" s="22">
        <f t="shared" si="1"/>
        <v>29</v>
      </c>
      <c r="AD6" s="22">
        <f t="shared" si="1"/>
        <v>30</v>
      </c>
      <c r="AE6" s="22">
        <f t="shared" si="1"/>
        <v>31</v>
      </c>
      <c r="AF6" s="22">
        <f t="shared" si="1"/>
        <v>32</v>
      </c>
      <c r="AG6" s="22">
        <f t="shared" si="1"/>
        <v>33</v>
      </c>
      <c r="AH6" s="22">
        <f t="shared" si="1"/>
        <v>34</v>
      </c>
      <c r="AI6" s="22">
        <f t="shared" si="1"/>
        <v>35</v>
      </c>
      <c r="AJ6" s="22">
        <f t="shared" si="1"/>
        <v>36</v>
      </c>
      <c r="AK6" s="22">
        <f t="shared" si="1"/>
        <v>37</v>
      </c>
      <c r="AL6" s="22">
        <v>38</v>
      </c>
      <c r="AM6" s="22">
        <v>39</v>
      </c>
      <c r="AN6" s="22">
        <v>40</v>
      </c>
      <c r="AO6" s="22">
        <f t="shared" si="1"/>
        <v>41</v>
      </c>
      <c r="AP6" s="22">
        <f t="shared" si="1"/>
        <v>42</v>
      </c>
      <c r="AQ6" s="22">
        <f t="shared" si="1"/>
        <v>43</v>
      </c>
      <c r="AR6" s="22">
        <f t="shared" si="1"/>
        <v>44</v>
      </c>
      <c r="AS6" s="22">
        <f t="shared" si="1"/>
        <v>45</v>
      </c>
      <c r="AT6" s="22">
        <f t="shared" si="1"/>
        <v>46</v>
      </c>
      <c r="AU6" s="22">
        <f t="shared" si="1"/>
        <v>47</v>
      </c>
      <c r="AV6" s="22">
        <f t="shared" si="1"/>
        <v>48</v>
      </c>
      <c r="AW6" s="22">
        <f t="shared" si="1"/>
        <v>49</v>
      </c>
      <c r="AX6" s="22">
        <f t="shared" si="1"/>
        <v>50</v>
      </c>
      <c r="AY6" s="22">
        <f t="shared" si="1"/>
        <v>51</v>
      </c>
      <c r="AZ6" s="22">
        <f t="shared" si="1"/>
        <v>52</v>
      </c>
      <c r="BA6" s="22">
        <f t="shared" si="1"/>
        <v>53</v>
      </c>
      <c r="BB6" s="22">
        <f t="shared" si="1"/>
        <v>54</v>
      </c>
      <c r="BC6" s="22">
        <f t="shared" si="1"/>
        <v>55</v>
      </c>
    </row>
    <row r="7" spans="1:55" ht="15.75" x14ac:dyDescent="0.2">
      <c r="A7" s="23" t="s">
        <v>67</v>
      </c>
      <c r="B7" s="396" t="s">
        <v>32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8"/>
    </row>
    <row r="8" spans="1:55" ht="112.5" customHeight="1" x14ac:dyDescent="0.2">
      <c r="A8" s="262">
        <v>1</v>
      </c>
      <c r="B8" s="263" t="s">
        <v>49</v>
      </c>
      <c r="C8" s="264" t="s">
        <v>4</v>
      </c>
      <c r="D8" s="265">
        <f>D9/D10*100</f>
        <v>0</v>
      </c>
      <c r="E8" s="266">
        <f>E9/E10*100</f>
        <v>50</v>
      </c>
      <c r="F8" s="265">
        <f t="shared" ref="F8:F13" si="2">E8-D8</f>
        <v>50</v>
      </c>
      <c r="G8" s="266"/>
      <c r="H8" s="265">
        <f t="shared" ref="H8:AZ8" si="3">H9/H10*100</f>
        <v>0</v>
      </c>
      <c r="I8" s="266">
        <v>0</v>
      </c>
      <c r="J8" s="265">
        <f t="shared" ref="J8:J13" si="4">I8-H8</f>
        <v>0</v>
      </c>
      <c r="K8" s="267"/>
      <c r="L8" s="265">
        <f t="shared" si="3"/>
        <v>0</v>
      </c>
      <c r="M8" s="266">
        <f t="shared" si="3"/>
        <v>0</v>
      </c>
      <c r="N8" s="265">
        <f t="shared" ref="N8:N13" si="5">M8-L8</f>
        <v>0</v>
      </c>
      <c r="O8" s="267"/>
      <c r="P8" s="265">
        <f t="shared" si="3"/>
        <v>0</v>
      </c>
      <c r="Q8" s="266">
        <f t="shared" si="3"/>
        <v>28.571428571428569</v>
      </c>
      <c r="R8" s="265">
        <f t="shared" ref="R8:R13" si="6">Q8-P8</f>
        <v>28.571428571428569</v>
      </c>
      <c r="S8" s="266"/>
      <c r="T8" s="265">
        <f t="shared" si="3"/>
        <v>0</v>
      </c>
      <c r="U8" s="266">
        <f t="shared" si="3"/>
        <v>12.5</v>
      </c>
      <c r="V8" s="265">
        <f t="shared" ref="V8:V13" si="7">U8-T8</f>
        <v>12.5</v>
      </c>
      <c r="W8" s="266"/>
      <c r="X8" s="265">
        <f t="shared" si="3"/>
        <v>0</v>
      </c>
      <c r="Y8" s="266">
        <f t="shared" si="3"/>
        <v>33.333333333333329</v>
      </c>
      <c r="Z8" s="265">
        <f t="shared" ref="Z8:Z13" si="8">Y8-X8</f>
        <v>33.333333333333329</v>
      </c>
      <c r="AA8" s="266"/>
      <c r="AB8" s="265">
        <f t="shared" si="3"/>
        <v>0</v>
      </c>
      <c r="AC8" s="266">
        <f t="shared" si="3"/>
        <v>50</v>
      </c>
      <c r="AD8" s="265">
        <f t="shared" ref="AD8:AD13" si="9">AC8-AB8</f>
        <v>50</v>
      </c>
      <c r="AE8" s="266"/>
      <c r="AF8" s="265">
        <f t="shared" si="3"/>
        <v>0</v>
      </c>
      <c r="AG8" s="266">
        <f t="shared" si="3"/>
        <v>50</v>
      </c>
      <c r="AH8" s="265">
        <f t="shared" ref="AH8:AH13" si="10">AG8-AF8</f>
        <v>50</v>
      </c>
      <c r="AI8" s="266"/>
      <c r="AJ8" s="265">
        <f t="shared" si="3"/>
        <v>0</v>
      </c>
      <c r="AK8" s="266">
        <f t="shared" si="3"/>
        <v>12.5</v>
      </c>
      <c r="AL8" s="265">
        <f t="shared" ref="AL8:AL13" si="11">AK8-AJ8</f>
        <v>12.5</v>
      </c>
      <c r="AM8" s="266"/>
      <c r="AN8" s="265">
        <f t="shared" si="3"/>
        <v>0</v>
      </c>
      <c r="AO8" s="266">
        <f t="shared" si="3"/>
        <v>0</v>
      </c>
      <c r="AP8" s="265">
        <f t="shared" ref="AP8:AP13" si="12">AO8-AN8</f>
        <v>0</v>
      </c>
      <c r="AQ8" s="266"/>
      <c r="AR8" s="265">
        <f t="shared" si="3"/>
        <v>0</v>
      </c>
      <c r="AS8" s="266">
        <f t="shared" si="3"/>
        <v>9.0909090909090917</v>
      </c>
      <c r="AT8" s="265">
        <f t="shared" ref="AT8:AT13" si="13">AS8-AR8</f>
        <v>9.0909090909090917</v>
      </c>
      <c r="AU8" s="266"/>
      <c r="AV8" s="265">
        <f t="shared" si="3"/>
        <v>0</v>
      </c>
      <c r="AW8" s="266">
        <f t="shared" si="3"/>
        <v>4.1666666666666661</v>
      </c>
      <c r="AX8" s="265">
        <f t="shared" ref="AX8:AX13" si="14">AW8-AV8</f>
        <v>4.1666666666666661</v>
      </c>
      <c r="AY8" s="266"/>
      <c r="AZ8" s="265">
        <f t="shared" si="3"/>
        <v>0</v>
      </c>
      <c r="BA8" s="266">
        <f>BA9/BA10*100</f>
        <v>50</v>
      </c>
      <c r="BB8" s="265">
        <f t="shared" ref="BB8:BB13" si="15">BA8-AZ8</f>
        <v>50</v>
      </c>
      <c r="BC8" s="266"/>
    </row>
    <row r="9" spans="1:55" s="256" customFormat="1" ht="51" customHeight="1" x14ac:dyDescent="0.2">
      <c r="A9" s="268" t="s">
        <v>33</v>
      </c>
      <c r="B9" s="269" t="s">
        <v>50</v>
      </c>
      <c r="C9" s="270" t="s">
        <v>51</v>
      </c>
      <c r="D9" s="271">
        <v>0</v>
      </c>
      <c r="E9" s="272">
        <v>3</v>
      </c>
      <c r="F9" s="271">
        <f t="shared" si="2"/>
        <v>3</v>
      </c>
      <c r="G9" s="272"/>
      <c r="H9" s="271">
        <v>0</v>
      </c>
      <c r="I9" s="272">
        <v>1</v>
      </c>
      <c r="J9" s="271">
        <f t="shared" si="4"/>
        <v>1</v>
      </c>
      <c r="K9" s="272"/>
      <c r="L9" s="271">
        <v>0</v>
      </c>
      <c r="M9" s="272">
        <v>0</v>
      </c>
      <c r="N9" s="271">
        <f t="shared" si="5"/>
        <v>0</v>
      </c>
      <c r="O9" s="272"/>
      <c r="P9" s="271">
        <v>0</v>
      </c>
      <c r="Q9" s="272">
        <v>4</v>
      </c>
      <c r="R9" s="271">
        <f t="shared" si="6"/>
        <v>4</v>
      </c>
      <c r="S9" s="272"/>
      <c r="T9" s="271">
        <v>0</v>
      </c>
      <c r="U9" s="272">
        <v>1</v>
      </c>
      <c r="V9" s="271">
        <f t="shared" si="7"/>
        <v>1</v>
      </c>
      <c r="W9" s="272"/>
      <c r="X9" s="271">
        <v>0</v>
      </c>
      <c r="Y9" s="272">
        <v>2</v>
      </c>
      <c r="Z9" s="271">
        <f t="shared" si="8"/>
        <v>2</v>
      </c>
      <c r="AA9" s="272"/>
      <c r="AB9" s="271">
        <v>0</v>
      </c>
      <c r="AC9" s="272">
        <v>4</v>
      </c>
      <c r="AD9" s="271">
        <f t="shared" si="9"/>
        <v>4</v>
      </c>
      <c r="AE9" s="272"/>
      <c r="AF9" s="271">
        <v>0</v>
      </c>
      <c r="AG9" s="272">
        <v>4</v>
      </c>
      <c r="AH9" s="271">
        <f t="shared" si="10"/>
        <v>4</v>
      </c>
      <c r="AI9" s="272"/>
      <c r="AJ9" s="271">
        <v>0</v>
      </c>
      <c r="AK9" s="272">
        <v>1</v>
      </c>
      <c r="AL9" s="271">
        <f t="shared" si="11"/>
        <v>1</v>
      </c>
      <c r="AM9" s="272"/>
      <c r="AN9" s="271">
        <v>0</v>
      </c>
      <c r="AO9" s="272">
        <v>0</v>
      </c>
      <c r="AP9" s="271">
        <f t="shared" si="12"/>
        <v>0</v>
      </c>
      <c r="AQ9" s="272"/>
      <c r="AR9" s="271">
        <v>0</v>
      </c>
      <c r="AS9" s="272">
        <v>1</v>
      </c>
      <c r="AT9" s="271">
        <f t="shared" si="13"/>
        <v>1</v>
      </c>
      <c r="AU9" s="272"/>
      <c r="AV9" s="271">
        <v>0</v>
      </c>
      <c r="AW9" s="272">
        <v>2</v>
      </c>
      <c r="AX9" s="271">
        <f t="shared" si="14"/>
        <v>2</v>
      </c>
      <c r="AY9" s="272"/>
      <c r="AZ9" s="271">
        <v>0</v>
      </c>
      <c r="BA9" s="272">
        <v>2</v>
      </c>
      <c r="BB9" s="271">
        <f t="shared" si="15"/>
        <v>2</v>
      </c>
      <c r="BC9" s="272"/>
    </row>
    <row r="10" spans="1:55" s="256" customFormat="1" ht="20.25" customHeight="1" x14ac:dyDescent="0.2">
      <c r="A10" s="268" t="s">
        <v>34</v>
      </c>
      <c r="B10" s="273" t="s">
        <v>52</v>
      </c>
      <c r="C10" s="270" t="s">
        <v>51</v>
      </c>
      <c r="D10" s="274">
        <v>24</v>
      </c>
      <c r="E10" s="275">
        <v>6</v>
      </c>
      <c r="F10" s="271">
        <f t="shared" si="2"/>
        <v>-18</v>
      </c>
      <c r="G10" s="275"/>
      <c r="H10" s="274">
        <v>16</v>
      </c>
      <c r="I10" s="275">
        <v>8</v>
      </c>
      <c r="J10" s="271">
        <f t="shared" si="4"/>
        <v>-8</v>
      </c>
      <c r="K10" s="275"/>
      <c r="L10" s="274">
        <v>16</v>
      </c>
      <c r="M10" s="275">
        <v>4</v>
      </c>
      <c r="N10" s="271">
        <f t="shared" si="5"/>
        <v>-12</v>
      </c>
      <c r="O10" s="275"/>
      <c r="P10" s="274">
        <v>24</v>
      </c>
      <c r="Q10" s="275">
        <v>14</v>
      </c>
      <c r="R10" s="271">
        <f t="shared" si="6"/>
        <v>-10</v>
      </c>
      <c r="S10" s="275"/>
      <c r="T10" s="274">
        <v>16</v>
      </c>
      <c r="U10" s="275">
        <v>8</v>
      </c>
      <c r="V10" s="271">
        <f t="shared" si="7"/>
        <v>-8</v>
      </c>
      <c r="W10" s="275"/>
      <c r="X10" s="274">
        <v>16</v>
      </c>
      <c r="Y10" s="275">
        <v>6</v>
      </c>
      <c r="Z10" s="271">
        <f t="shared" si="8"/>
        <v>-10</v>
      </c>
      <c r="AA10" s="275"/>
      <c r="AB10" s="274">
        <v>16</v>
      </c>
      <c r="AC10" s="275">
        <v>8</v>
      </c>
      <c r="AD10" s="271">
        <f t="shared" si="9"/>
        <v>-8</v>
      </c>
      <c r="AE10" s="275"/>
      <c r="AF10" s="274">
        <v>16</v>
      </c>
      <c r="AG10" s="275">
        <v>8</v>
      </c>
      <c r="AH10" s="271">
        <f t="shared" si="10"/>
        <v>-8</v>
      </c>
      <c r="AI10" s="275"/>
      <c r="AJ10" s="274">
        <v>16</v>
      </c>
      <c r="AK10" s="275">
        <v>8</v>
      </c>
      <c r="AL10" s="271">
        <f t="shared" si="11"/>
        <v>-8</v>
      </c>
      <c r="AM10" s="275"/>
      <c r="AN10" s="274">
        <v>16</v>
      </c>
      <c r="AO10" s="275">
        <v>6</v>
      </c>
      <c r="AP10" s="271">
        <f t="shared" si="12"/>
        <v>-10</v>
      </c>
      <c r="AQ10" s="275"/>
      <c r="AR10" s="274">
        <v>32</v>
      </c>
      <c r="AS10" s="275">
        <v>11</v>
      </c>
      <c r="AT10" s="271">
        <f t="shared" si="13"/>
        <v>-21</v>
      </c>
      <c r="AU10" s="275"/>
      <c r="AV10" s="274">
        <v>40</v>
      </c>
      <c r="AW10" s="275">
        <v>48</v>
      </c>
      <c r="AX10" s="271">
        <f t="shared" si="14"/>
        <v>8</v>
      </c>
      <c r="AY10" s="275"/>
      <c r="AZ10" s="274">
        <v>16</v>
      </c>
      <c r="BA10" s="275">
        <v>4</v>
      </c>
      <c r="BB10" s="271">
        <f t="shared" si="15"/>
        <v>-12</v>
      </c>
      <c r="BC10" s="275"/>
    </row>
    <row r="11" spans="1:55" ht="81" customHeight="1" x14ac:dyDescent="0.2">
      <c r="A11" s="268" t="s">
        <v>53</v>
      </c>
      <c r="B11" s="273" t="s">
        <v>40</v>
      </c>
      <c r="C11" s="270" t="s">
        <v>4</v>
      </c>
      <c r="D11" s="271">
        <f>D12/D13*100</f>
        <v>0</v>
      </c>
      <c r="E11" s="266">
        <f>E12/E13*100</f>
        <v>55.555555555555557</v>
      </c>
      <c r="F11" s="271">
        <f t="shared" si="2"/>
        <v>55.555555555555557</v>
      </c>
      <c r="G11" s="266"/>
      <c r="H11" s="271">
        <f t="shared" ref="H11:AZ11" si="16">H12/H13*100</f>
        <v>0</v>
      </c>
      <c r="I11" s="266">
        <f t="shared" si="16"/>
        <v>3.5714285714285712</v>
      </c>
      <c r="J11" s="271">
        <f t="shared" si="4"/>
        <v>3.5714285714285712</v>
      </c>
      <c r="K11" s="272"/>
      <c r="L11" s="271">
        <f t="shared" si="16"/>
        <v>0</v>
      </c>
      <c r="M11" s="266">
        <f t="shared" si="16"/>
        <v>0</v>
      </c>
      <c r="N11" s="271">
        <f t="shared" si="5"/>
        <v>0</v>
      </c>
      <c r="O11" s="272"/>
      <c r="P11" s="271">
        <f t="shared" si="16"/>
        <v>0</v>
      </c>
      <c r="Q11" s="266">
        <f t="shared" si="16"/>
        <v>20</v>
      </c>
      <c r="R11" s="271">
        <f t="shared" si="6"/>
        <v>20</v>
      </c>
      <c r="S11" s="272"/>
      <c r="T11" s="271">
        <f t="shared" si="16"/>
        <v>0</v>
      </c>
      <c r="U11" s="266">
        <f t="shared" si="16"/>
        <v>12.5</v>
      </c>
      <c r="V11" s="271">
        <f t="shared" si="7"/>
        <v>12.5</v>
      </c>
      <c r="W11" s="272"/>
      <c r="X11" s="271">
        <f t="shared" si="16"/>
        <v>0</v>
      </c>
      <c r="Y11" s="266">
        <f>Y12/Y13*100</f>
        <v>50</v>
      </c>
      <c r="Z11" s="271">
        <f t="shared" si="8"/>
        <v>50</v>
      </c>
      <c r="AA11" s="266"/>
      <c r="AB11" s="271">
        <f t="shared" si="16"/>
        <v>0</v>
      </c>
      <c r="AC11" s="266">
        <f t="shared" si="16"/>
        <v>45.833333333333329</v>
      </c>
      <c r="AD11" s="271">
        <f t="shared" si="9"/>
        <v>45.833333333333329</v>
      </c>
      <c r="AE11" s="266"/>
      <c r="AF11" s="271">
        <f t="shared" si="16"/>
        <v>0</v>
      </c>
      <c r="AG11" s="266">
        <f t="shared" si="16"/>
        <v>52.941176470588239</v>
      </c>
      <c r="AH11" s="271">
        <f t="shared" si="10"/>
        <v>52.941176470588239</v>
      </c>
      <c r="AI11" s="266"/>
      <c r="AJ11" s="271">
        <f t="shared" si="16"/>
        <v>0</v>
      </c>
      <c r="AK11" s="266">
        <f t="shared" si="16"/>
        <v>0</v>
      </c>
      <c r="AL11" s="271">
        <f t="shared" si="11"/>
        <v>0</v>
      </c>
      <c r="AM11" s="266"/>
      <c r="AN11" s="271">
        <f t="shared" si="16"/>
        <v>0</v>
      </c>
      <c r="AO11" s="266">
        <f t="shared" si="16"/>
        <v>11.111111111111111</v>
      </c>
      <c r="AP11" s="271">
        <f t="shared" si="12"/>
        <v>11.111111111111111</v>
      </c>
      <c r="AQ11" s="266"/>
      <c r="AR11" s="271">
        <f t="shared" si="16"/>
        <v>0</v>
      </c>
      <c r="AS11" s="266">
        <f t="shared" si="16"/>
        <v>4.8780487804878048</v>
      </c>
      <c r="AT11" s="271">
        <f t="shared" si="13"/>
        <v>4.8780487804878048</v>
      </c>
      <c r="AU11" s="266"/>
      <c r="AV11" s="271">
        <f t="shared" si="16"/>
        <v>0</v>
      </c>
      <c r="AW11" s="266">
        <f t="shared" si="16"/>
        <v>3.3333333333333335</v>
      </c>
      <c r="AX11" s="271">
        <f t="shared" si="14"/>
        <v>3.3333333333333335</v>
      </c>
      <c r="AY11" s="266"/>
      <c r="AZ11" s="271">
        <f t="shared" si="16"/>
        <v>0</v>
      </c>
      <c r="BA11" s="266">
        <f>BA12/BA13*100</f>
        <v>25</v>
      </c>
      <c r="BB11" s="271">
        <f t="shared" si="15"/>
        <v>25</v>
      </c>
      <c r="BC11" s="266"/>
    </row>
    <row r="12" spans="1:55" s="256" customFormat="1" ht="65.25" customHeight="1" x14ac:dyDescent="0.2">
      <c r="A12" s="268" t="s">
        <v>36</v>
      </c>
      <c r="B12" s="263" t="s">
        <v>54</v>
      </c>
      <c r="C12" s="270" t="s">
        <v>51</v>
      </c>
      <c r="D12" s="271">
        <v>0</v>
      </c>
      <c r="E12" s="272">
        <v>10</v>
      </c>
      <c r="F12" s="271">
        <f t="shared" si="2"/>
        <v>10</v>
      </c>
      <c r="G12" s="272"/>
      <c r="H12" s="271">
        <v>0</v>
      </c>
      <c r="I12" s="272">
        <v>1</v>
      </c>
      <c r="J12" s="271">
        <f t="shared" si="4"/>
        <v>1</v>
      </c>
      <c r="K12" s="272"/>
      <c r="L12" s="271">
        <v>0</v>
      </c>
      <c r="M12" s="272">
        <v>0</v>
      </c>
      <c r="N12" s="271">
        <f t="shared" si="5"/>
        <v>0</v>
      </c>
      <c r="O12" s="272"/>
      <c r="P12" s="271">
        <v>0</v>
      </c>
      <c r="Q12" s="272">
        <v>3</v>
      </c>
      <c r="R12" s="271">
        <f t="shared" si="6"/>
        <v>3</v>
      </c>
      <c r="S12" s="272"/>
      <c r="T12" s="271">
        <v>0</v>
      </c>
      <c r="U12" s="272">
        <v>2</v>
      </c>
      <c r="V12" s="271">
        <f t="shared" si="7"/>
        <v>2</v>
      </c>
      <c r="W12" s="272"/>
      <c r="X12" s="271">
        <v>0</v>
      </c>
      <c r="Y12" s="272">
        <v>6</v>
      </c>
      <c r="Z12" s="271">
        <f t="shared" si="8"/>
        <v>6</v>
      </c>
      <c r="AA12" s="272"/>
      <c r="AB12" s="271">
        <v>0</v>
      </c>
      <c r="AC12" s="272">
        <v>11</v>
      </c>
      <c r="AD12" s="271">
        <f t="shared" si="9"/>
        <v>11</v>
      </c>
      <c r="AE12" s="272"/>
      <c r="AF12" s="271">
        <v>0</v>
      </c>
      <c r="AG12" s="272">
        <v>9</v>
      </c>
      <c r="AH12" s="271">
        <f t="shared" si="10"/>
        <v>9</v>
      </c>
      <c r="AI12" s="272"/>
      <c r="AJ12" s="271">
        <v>0</v>
      </c>
      <c r="AK12" s="272">
        <v>0</v>
      </c>
      <c r="AL12" s="271">
        <f t="shared" si="11"/>
        <v>0</v>
      </c>
      <c r="AM12" s="272"/>
      <c r="AN12" s="271">
        <v>0</v>
      </c>
      <c r="AO12" s="272">
        <v>2</v>
      </c>
      <c r="AP12" s="271">
        <f t="shared" si="12"/>
        <v>2</v>
      </c>
      <c r="AQ12" s="272"/>
      <c r="AR12" s="271">
        <v>0</v>
      </c>
      <c r="AS12" s="272">
        <v>2</v>
      </c>
      <c r="AT12" s="271">
        <f t="shared" si="13"/>
        <v>2</v>
      </c>
      <c r="AU12" s="272"/>
      <c r="AV12" s="271">
        <v>0</v>
      </c>
      <c r="AW12" s="272">
        <v>2</v>
      </c>
      <c r="AX12" s="271">
        <f t="shared" si="14"/>
        <v>2</v>
      </c>
      <c r="AY12" s="272"/>
      <c r="AZ12" s="271">
        <v>0</v>
      </c>
      <c r="BA12" s="272">
        <v>3</v>
      </c>
      <c r="BB12" s="271">
        <f t="shared" si="15"/>
        <v>3</v>
      </c>
      <c r="BC12" s="272"/>
    </row>
    <row r="13" spans="1:55" s="256" customFormat="1" ht="18" customHeight="1" x14ac:dyDescent="0.2">
      <c r="A13" s="276" t="s">
        <v>55</v>
      </c>
      <c r="B13" s="277" t="s">
        <v>52</v>
      </c>
      <c r="C13" s="278" t="s">
        <v>51</v>
      </c>
      <c r="D13" s="279">
        <v>24</v>
      </c>
      <c r="E13" s="280">
        <v>18</v>
      </c>
      <c r="F13" s="279">
        <f t="shared" si="2"/>
        <v>-6</v>
      </c>
      <c r="G13" s="280"/>
      <c r="H13" s="279">
        <v>28</v>
      </c>
      <c r="I13" s="280">
        <v>28</v>
      </c>
      <c r="J13" s="279">
        <f t="shared" si="4"/>
        <v>0</v>
      </c>
      <c r="K13" s="280"/>
      <c r="L13" s="279">
        <v>16</v>
      </c>
      <c r="M13" s="280">
        <v>8</v>
      </c>
      <c r="N13" s="279">
        <f t="shared" si="5"/>
        <v>-8</v>
      </c>
      <c r="O13" s="280"/>
      <c r="P13" s="279">
        <v>16</v>
      </c>
      <c r="Q13" s="280">
        <v>15</v>
      </c>
      <c r="R13" s="279">
        <f t="shared" si="6"/>
        <v>-1</v>
      </c>
      <c r="S13" s="280"/>
      <c r="T13" s="279">
        <v>16</v>
      </c>
      <c r="U13" s="280">
        <v>16</v>
      </c>
      <c r="V13" s="279">
        <f t="shared" si="7"/>
        <v>0</v>
      </c>
      <c r="W13" s="280"/>
      <c r="X13" s="279">
        <v>16</v>
      </c>
      <c r="Y13" s="280">
        <v>12</v>
      </c>
      <c r="Z13" s="279">
        <f t="shared" si="8"/>
        <v>-4</v>
      </c>
      <c r="AA13" s="280"/>
      <c r="AB13" s="279">
        <v>24</v>
      </c>
      <c r="AC13" s="280">
        <v>24</v>
      </c>
      <c r="AD13" s="279">
        <f t="shared" si="9"/>
        <v>0</v>
      </c>
      <c r="AE13" s="280"/>
      <c r="AF13" s="279">
        <v>12</v>
      </c>
      <c r="AG13" s="280">
        <v>17</v>
      </c>
      <c r="AH13" s="279">
        <f t="shared" si="10"/>
        <v>5</v>
      </c>
      <c r="AI13" s="280"/>
      <c r="AJ13" s="279">
        <v>12</v>
      </c>
      <c r="AK13" s="280">
        <v>15</v>
      </c>
      <c r="AL13" s="279">
        <f t="shared" si="11"/>
        <v>3</v>
      </c>
      <c r="AM13" s="280"/>
      <c r="AN13" s="279">
        <v>24</v>
      </c>
      <c r="AO13" s="280">
        <v>18</v>
      </c>
      <c r="AP13" s="279">
        <f t="shared" si="12"/>
        <v>-6</v>
      </c>
      <c r="AQ13" s="280"/>
      <c r="AR13" s="279">
        <v>60</v>
      </c>
      <c r="AS13" s="280">
        <v>41</v>
      </c>
      <c r="AT13" s="279">
        <f t="shared" si="13"/>
        <v>-19</v>
      </c>
      <c r="AU13" s="280"/>
      <c r="AV13" s="279">
        <v>60</v>
      </c>
      <c r="AW13" s="280">
        <v>60</v>
      </c>
      <c r="AX13" s="279">
        <f t="shared" si="14"/>
        <v>0</v>
      </c>
      <c r="AY13" s="280"/>
      <c r="AZ13" s="279">
        <v>16</v>
      </c>
      <c r="BA13" s="280">
        <v>12</v>
      </c>
      <c r="BB13" s="279">
        <f t="shared" si="15"/>
        <v>-4</v>
      </c>
      <c r="BC13" s="280"/>
    </row>
    <row r="14" spans="1:55" ht="17.25" customHeight="1" x14ac:dyDescent="0.2">
      <c r="A14" s="281" t="s">
        <v>68</v>
      </c>
      <c r="B14" s="399" t="s">
        <v>35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1"/>
    </row>
    <row r="15" spans="1:55" ht="31.5" customHeight="1" x14ac:dyDescent="0.2">
      <c r="A15" s="262">
        <v>1</v>
      </c>
      <c r="B15" s="282" t="s">
        <v>56</v>
      </c>
      <c r="C15" s="264" t="s">
        <v>37</v>
      </c>
      <c r="D15" s="283">
        <f>D16/D17</f>
        <v>0</v>
      </c>
      <c r="E15" s="284"/>
      <c r="F15" s="283">
        <v>0</v>
      </c>
      <c r="G15" s="284"/>
      <c r="H15" s="283">
        <f>H16/H17</f>
        <v>0</v>
      </c>
      <c r="I15" s="284"/>
      <c r="J15" s="283">
        <v>0</v>
      </c>
      <c r="K15" s="284"/>
      <c r="L15" s="283">
        <f>L16/L17</f>
        <v>0</v>
      </c>
      <c r="M15" s="284"/>
      <c r="N15" s="283">
        <v>0</v>
      </c>
      <c r="O15" s="284"/>
      <c r="P15" s="283">
        <f>P16/P17</f>
        <v>0</v>
      </c>
      <c r="Q15" s="284"/>
      <c r="R15" s="283">
        <v>0</v>
      </c>
      <c r="S15" s="284"/>
      <c r="T15" s="283">
        <f>T16/T17</f>
        <v>0</v>
      </c>
      <c r="U15" s="284"/>
      <c r="V15" s="283">
        <v>0</v>
      </c>
      <c r="W15" s="284"/>
      <c r="X15" s="283">
        <f>X16/X17</f>
        <v>0</v>
      </c>
      <c r="Y15" s="284"/>
      <c r="Z15" s="283">
        <v>0</v>
      </c>
      <c r="AA15" s="284"/>
      <c r="AB15" s="283">
        <f>AB16/AB17</f>
        <v>0</v>
      </c>
      <c r="AC15" s="284"/>
      <c r="AD15" s="283">
        <v>0</v>
      </c>
      <c r="AE15" s="284"/>
      <c r="AF15" s="283">
        <f>AF16/AF17</f>
        <v>0</v>
      </c>
      <c r="AG15" s="284"/>
      <c r="AH15" s="283">
        <v>0</v>
      </c>
      <c r="AI15" s="284"/>
      <c r="AJ15" s="283">
        <f>AJ16/AJ17</f>
        <v>0</v>
      </c>
      <c r="AK15" s="284"/>
      <c r="AL15" s="283">
        <v>0</v>
      </c>
      <c r="AM15" s="284"/>
      <c r="AN15" s="283">
        <f>AN16/AN17</f>
        <v>0</v>
      </c>
      <c r="AO15" s="284"/>
      <c r="AP15" s="283">
        <v>0</v>
      </c>
      <c r="AQ15" s="284"/>
      <c r="AR15" s="283">
        <f>AR16/AR17</f>
        <v>0</v>
      </c>
      <c r="AS15" s="284"/>
      <c r="AT15" s="283">
        <v>0</v>
      </c>
      <c r="AU15" s="284"/>
      <c r="AV15" s="283">
        <f>AV16/AV17</f>
        <v>0</v>
      </c>
      <c r="AW15" s="284"/>
      <c r="AX15" s="283">
        <v>0</v>
      </c>
      <c r="AY15" s="284"/>
      <c r="AZ15" s="283">
        <f>AZ16/AZ17</f>
        <v>0</v>
      </c>
      <c r="BA15" s="284"/>
      <c r="BB15" s="283">
        <v>0</v>
      </c>
      <c r="BC15" s="284"/>
    </row>
    <row r="16" spans="1:55" ht="219.75" customHeight="1" x14ac:dyDescent="0.2">
      <c r="A16" s="268" t="s">
        <v>33</v>
      </c>
      <c r="B16" s="273" t="s">
        <v>57</v>
      </c>
      <c r="C16" s="270" t="s">
        <v>51</v>
      </c>
      <c r="D16" s="271">
        <v>0</v>
      </c>
      <c r="E16" s="272">
        <v>0</v>
      </c>
      <c r="F16" s="271">
        <f>E16-D16</f>
        <v>0</v>
      </c>
      <c r="G16" s="272"/>
      <c r="H16" s="271">
        <v>0</v>
      </c>
      <c r="I16" s="272">
        <v>0</v>
      </c>
      <c r="J16" s="271">
        <f>I16-H16</f>
        <v>0</v>
      </c>
      <c r="K16" s="272"/>
      <c r="L16" s="271">
        <v>0</v>
      </c>
      <c r="M16" s="272">
        <v>0</v>
      </c>
      <c r="N16" s="271">
        <f>M16-L16</f>
        <v>0</v>
      </c>
      <c r="O16" s="272"/>
      <c r="P16" s="271">
        <v>0</v>
      </c>
      <c r="Q16" s="272">
        <v>0</v>
      </c>
      <c r="R16" s="271">
        <f>Q16-P16</f>
        <v>0</v>
      </c>
      <c r="S16" s="272"/>
      <c r="T16" s="271">
        <v>0</v>
      </c>
      <c r="U16" s="272">
        <v>0</v>
      </c>
      <c r="V16" s="271">
        <f>U16-T16</f>
        <v>0</v>
      </c>
      <c r="W16" s="272"/>
      <c r="X16" s="271">
        <v>0</v>
      </c>
      <c r="Y16" s="272">
        <v>0</v>
      </c>
      <c r="Z16" s="271">
        <f>Y16-X16</f>
        <v>0</v>
      </c>
      <c r="AA16" s="272"/>
      <c r="AB16" s="271">
        <v>0</v>
      </c>
      <c r="AC16" s="272">
        <v>0</v>
      </c>
      <c r="AD16" s="271">
        <f>AC16-AB16</f>
        <v>0</v>
      </c>
      <c r="AE16" s="272"/>
      <c r="AF16" s="271">
        <v>0</v>
      </c>
      <c r="AG16" s="272">
        <v>0</v>
      </c>
      <c r="AH16" s="271">
        <f>AG16-AF16</f>
        <v>0</v>
      </c>
      <c r="AI16" s="272"/>
      <c r="AJ16" s="271">
        <v>0</v>
      </c>
      <c r="AK16" s="272">
        <v>0</v>
      </c>
      <c r="AL16" s="271">
        <f>AK16-AJ16</f>
        <v>0</v>
      </c>
      <c r="AM16" s="272"/>
      <c r="AN16" s="271">
        <v>0</v>
      </c>
      <c r="AO16" s="272">
        <v>0</v>
      </c>
      <c r="AP16" s="271">
        <f>AO16-AN16</f>
        <v>0</v>
      </c>
      <c r="AQ16" s="272"/>
      <c r="AR16" s="271">
        <v>0</v>
      </c>
      <c r="AS16" s="272">
        <v>0</v>
      </c>
      <c r="AT16" s="271">
        <f>AS16-AR16</f>
        <v>0</v>
      </c>
      <c r="AU16" s="272"/>
      <c r="AV16" s="271">
        <v>0</v>
      </c>
      <c r="AW16" s="272">
        <v>0</v>
      </c>
      <c r="AX16" s="271">
        <f>AW16-AV16</f>
        <v>0</v>
      </c>
      <c r="AY16" s="272"/>
      <c r="AZ16" s="271">
        <v>0</v>
      </c>
      <c r="BA16" s="272">
        <v>0</v>
      </c>
      <c r="BB16" s="271">
        <f>BA16-AZ16</f>
        <v>0</v>
      </c>
      <c r="BC16" s="272"/>
    </row>
    <row r="17" spans="1:55" s="256" customFormat="1" ht="20.25" customHeight="1" x14ac:dyDescent="0.2">
      <c r="A17" s="276" t="s">
        <v>34</v>
      </c>
      <c r="B17" s="285" t="s">
        <v>58</v>
      </c>
      <c r="C17" s="286" t="s">
        <v>59</v>
      </c>
      <c r="D17" s="287">
        <v>5.4379999999999997</v>
      </c>
      <c r="E17" s="288">
        <v>5.4377000000000004</v>
      </c>
      <c r="F17" s="287">
        <v>0</v>
      </c>
      <c r="G17" s="288"/>
      <c r="H17" s="289">
        <v>34.264000000000003</v>
      </c>
      <c r="I17" s="288">
        <v>34.264000000000003</v>
      </c>
      <c r="J17" s="287">
        <v>0</v>
      </c>
      <c r="K17" s="288"/>
      <c r="L17" s="287">
        <v>2.585</v>
      </c>
      <c r="M17" s="288">
        <v>2.585</v>
      </c>
      <c r="N17" s="287">
        <v>0</v>
      </c>
      <c r="O17" s="288"/>
      <c r="P17" s="287">
        <v>5.45</v>
      </c>
      <c r="Q17" s="288">
        <v>5.45</v>
      </c>
      <c r="R17" s="287">
        <v>0</v>
      </c>
      <c r="S17" s="288"/>
      <c r="T17" s="287">
        <v>8.5094999999999992</v>
      </c>
      <c r="U17" s="288">
        <v>8.5090000000000003</v>
      </c>
      <c r="V17" s="287">
        <v>0</v>
      </c>
      <c r="W17" s="288"/>
      <c r="X17" s="287">
        <v>2.5760000000000001</v>
      </c>
      <c r="Y17" s="288">
        <v>2.5760000000000001</v>
      </c>
      <c r="Z17" s="287">
        <v>0</v>
      </c>
      <c r="AA17" s="288"/>
      <c r="AB17" s="287">
        <v>3.0590000000000002</v>
      </c>
      <c r="AC17" s="288">
        <v>3.0590000000000002</v>
      </c>
      <c r="AD17" s="287">
        <v>0</v>
      </c>
      <c r="AE17" s="288"/>
      <c r="AF17" s="287">
        <v>1.8571</v>
      </c>
      <c r="AG17" s="288">
        <v>1.857</v>
      </c>
      <c r="AH17" s="287">
        <v>0</v>
      </c>
      <c r="AI17" s="288"/>
      <c r="AJ17" s="287">
        <v>8.2804000000000002</v>
      </c>
      <c r="AK17" s="288">
        <v>8.2804000000000002</v>
      </c>
      <c r="AL17" s="287">
        <v>0</v>
      </c>
      <c r="AM17" s="288"/>
      <c r="AN17" s="287">
        <v>3.5790000000000002</v>
      </c>
      <c r="AO17" s="288">
        <v>3.5790000000000002</v>
      </c>
      <c r="AP17" s="287">
        <v>0</v>
      </c>
      <c r="AQ17" s="288"/>
      <c r="AR17" s="287">
        <v>4.2149999999999999</v>
      </c>
      <c r="AS17" s="288">
        <v>4.2149999999999999</v>
      </c>
      <c r="AT17" s="287">
        <v>0</v>
      </c>
      <c r="AU17" s="288"/>
      <c r="AV17" s="287">
        <v>16.206199999999999</v>
      </c>
      <c r="AW17" s="288">
        <v>16.206</v>
      </c>
      <c r="AX17" s="287">
        <v>0</v>
      </c>
      <c r="AY17" s="288"/>
      <c r="AZ17" s="287">
        <v>2.2149999999999999</v>
      </c>
      <c r="BA17" s="287">
        <v>2.2149999999999999</v>
      </c>
      <c r="BB17" s="287">
        <v>0</v>
      </c>
      <c r="BC17" s="288"/>
    </row>
    <row r="18" spans="1:55" ht="15.75" customHeight="1" x14ac:dyDescent="0.2">
      <c r="A18" s="281" t="s">
        <v>69</v>
      </c>
      <c r="B18" s="399" t="s">
        <v>38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1"/>
    </row>
    <row r="19" spans="1:55" ht="51.75" customHeight="1" x14ac:dyDescent="0.2">
      <c r="A19" s="290">
        <v>1</v>
      </c>
      <c r="B19" s="291" t="s">
        <v>60</v>
      </c>
      <c r="C19" s="264" t="s">
        <v>4</v>
      </c>
      <c r="D19" s="292">
        <f>D21/D20*100</f>
        <v>7.6509986319012739</v>
      </c>
      <c r="E19" s="293">
        <f>E21/E20*100</f>
        <v>12.098190039170202</v>
      </c>
      <c r="F19" s="292">
        <f t="shared" ref="F19:F24" si="17">E19-D19</f>
        <v>4.447191407268928</v>
      </c>
      <c r="G19" s="293"/>
      <c r="H19" s="292">
        <f>H21/H20*100</f>
        <v>3.3470000332028174</v>
      </c>
      <c r="I19" s="293">
        <f>I21/I20*100</f>
        <v>10.942979796377447</v>
      </c>
      <c r="J19" s="292">
        <f t="shared" ref="J19:J24" si="18">I19-H19</f>
        <v>7.5959797631746291</v>
      </c>
      <c r="K19" s="293"/>
      <c r="L19" s="292">
        <f>L21/L20*100</f>
        <v>3.7549969170249122</v>
      </c>
      <c r="M19" s="293">
        <f>M21/M20*100</f>
        <v>42.047551778328568</v>
      </c>
      <c r="N19" s="292">
        <f t="shared" ref="N19:N24" si="19">M19-L19</f>
        <v>38.292554861303657</v>
      </c>
      <c r="O19" s="293"/>
      <c r="P19" s="292">
        <f>P21/P20*100</f>
        <v>3.1699998396067928</v>
      </c>
      <c r="Q19" s="293">
        <f>Q21/Q20*100</f>
        <v>11.61106230056472</v>
      </c>
      <c r="R19" s="292">
        <f t="shared" ref="R19:R24" si="20">Q19-P19</f>
        <v>8.4410624609579266</v>
      </c>
      <c r="S19" s="293"/>
      <c r="T19" s="292">
        <f>T21/T20*100</f>
        <v>6.1860011341060108</v>
      </c>
      <c r="U19" s="293">
        <f>U21/U20*100</f>
        <v>16.025389814756753</v>
      </c>
      <c r="V19" s="292">
        <f t="shared" ref="V19:V24" si="21">U19-T19</f>
        <v>9.8393886806507425</v>
      </c>
      <c r="W19" s="293"/>
      <c r="X19" s="292">
        <f>X21/X20*100</f>
        <v>2.474998891537469</v>
      </c>
      <c r="Y19" s="293">
        <f>Y21/Y20*100</f>
        <v>25.747098729164669</v>
      </c>
      <c r="Z19" s="292">
        <f t="shared" ref="Z19:Z24" si="22">Y19-X19</f>
        <v>23.272099837627202</v>
      </c>
      <c r="AA19" s="293"/>
      <c r="AB19" s="292">
        <f>AB21/AB20*100</f>
        <v>11.200000000000001</v>
      </c>
      <c r="AC19" s="293">
        <f>AC21/AC20*100</f>
        <v>1.970167353420194</v>
      </c>
      <c r="AD19" s="292">
        <f t="shared" ref="AD19:AD24" si="23">AC19-AB19</f>
        <v>-9.2298326465798066</v>
      </c>
      <c r="AE19" s="293"/>
      <c r="AF19" s="292">
        <f>AF21/AF20*100</f>
        <v>17.607999999999997</v>
      </c>
      <c r="AG19" s="293">
        <f>AG21/AG20*100</f>
        <v>4.4417622734138966</v>
      </c>
      <c r="AH19" s="292">
        <f t="shared" ref="AH19:AH24" si="24">AG19-AF19</f>
        <v>-13.1662377265861</v>
      </c>
      <c r="AI19" s="293"/>
      <c r="AJ19" s="292">
        <f>AJ21/AJ20*100</f>
        <v>9.7320000000000011</v>
      </c>
      <c r="AK19" s="293">
        <f>AK21/AK20*100</f>
        <v>12.221816903313705</v>
      </c>
      <c r="AL19" s="292">
        <f t="shared" ref="AL19:AL24" si="25">AK19-AJ19</f>
        <v>2.4898169033137041</v>
      </c>
      <c r="AM19" s="293"/>
      <c r="AN19" s="292">
        <f>AN21/AN20*100</f>
        <v>9.226000092904739</v>
      </c>
      <c r="AO19" s="293">
        <f>AO21/AO20*100</f>
        <v>0.654616238047667</v>
      </c>
      <c r="AP19" s="292">
        <f t="shared" ref="AP19:AP24" si="26">AO19-AN19</f>
        <v>-8.5713838548570713</v>
      </c>
      <c r="AQ19" s="293"/>
      <c r="AR19" s="292">
        <f>AR21/AR20*100</f>
        <v>25.093999540384253</v>
      </c>
      <c r="AS19" s="293">
        <f>AS21/AS20*100</f>
        <v>14.016570763792918</v>
      </c>
      <c r="AT19" s="292">
        <f t="shared" ref="AT19:AT24" si="27">AS19-AR19</f>
        <v>-11.077428776591335</v>
      </c>
      <c r="AU19" s="293"/>
      <c r="AV19" s="292">
        <f>AV21/AV20*100</f>
        <v>5.1679999388334847</v>
      </c>
      <c r="AW19" s="293">
        <f>AW21/AW20*100</f>
        <v>17.725468312380631</v>
      </c>
      <c r="AX19" s="292">
        <f t="shared" ref="AX19:AX24" si="28">AW19-AV19</f>
        <v>12.557468373547145</v>
      </c>
      <c r="AY19" s="293"/>
      <c r="AZ19" s="292">
        <f>AZ21/AZ20*100</f>
        <v>24.298407157813472</v>
      </c>
      <c r="BA19" s="293">
        <f>BA21/BA20*100</f>
        <v>18.306842988364977</v>
      </c>
      <c r="BB19" s="292">
        <f t="shared" ref="BB19:BB24" si="29">BA19-AZ19</f>
        <v>-5.9915641694484947</v>
      </c>
      <c r="BC19" s="293"/>
    </row>
    <row r="20" spans="1:55" ht="18" customHeight="1" x14ac:dyDescent="0.2">
      <c r="A20" s="294" t="s">
        <v>33</v>
      </c>
      <c r="B20" s="295" t="s">
        <v>61</v>
      </c>
      <c r="C20" s="264" t="s">
        <v>71</v>
      </c>
      <c r="D20" s="296">
        <v>30.934170999999999</v>
      </c>
      <c r="E20" s="297">
        <f>'раздел 2'!G8/1000</f>
        <v>30.892105000000001</v>
      </c>
      <c r="F20" s="296">
        <f t="shared" si="17"/>
        <v>-4.2065999999998382E-2</v>
      </c>
      <c r="G20" s="297"/>
      <c r="H20" s="296">
        <v>260.21888000000001</v>
      </c>
      <c r="I20" s="297">
        <f>('раздел 2'!K8+'раздел 2'!K11-'раздел 2'!K12)/1000</f>
        <v>305.485612</v>
      </c>
      <c r="J20" s="296">
        <f t="shared" si="18"/>
        <v>45.26673199999999</v>
      </c>
      <c r="K20" s="297"/>
      <c r="L20" s="296">
        <v>18.579455999999997</v>
      </c>
      <c r="M20" s="297">
        <f>('раздел 2'!O8-'раздел 2'!O12)/1000</f>
        <v>29.005523</v>
      </c>
      <c r="N20" s="296">
        <f t="shared" si="19"/>
        <v>10.426067000000003</v>
      </c>
      <c r="O20" s="297"/>
      <c r="P20" s="296">
        <v>130.30476999999999</v>
      </c>
      <c r="Q20" s="297">
        <f>('раздел 2'!S8-'раздел 2'!S12)/1000</f>
        <v>235.48053000000002</v>
      </c>
      <c r="R20" s="296">
        <f t="shared" si="20"/>
        <v>105.17576000000003</v>
      </c>
      <c r="S20" s="297"/>
      <c r="T20" s="296">
        <v>22.973161000000001</v>
      </c>
      <c r="U20" s="297">
        <f>'раздел 2'!W8/1000</f>
        <v>23.663803999999999</v>
      </c>
      <c r="V20" s="296">
        <f t="shared" si="21"/>
        <v>0.6906429999999979</v>
      </c>
      <c r="W20" s="297"/>
      <c r="X20" s="296">
        <v>15.156128000000001</v>
      </c>
      <c r="Y20" s="297">
        <f>('раздел 2'!AA8-'раздел 2'!AA12)/1000</f>
        <v>18.251605936000001</v>
      </c>
      <c r="Z20" s="296">
        <f t="shared" si="22"/>
        <v>3.095477936</v>
      </c>
      <c r="AA20" s="297"/>
      <c r="AB20" s="296">
        <v>14.519779279279277</v>
      </c>
      <c r="AC20" s="297">
        <f>('раздел 2'!AE8-'раздел 2'!AE12)/1000</f>
        <v>12.28</v>
      </c>
      <c r="AD20" s="296">
        <f t="shared" si="23"/>
        <v>-2.2397792792792774</v>
      </c>
      <c r="AE20" s="297"/>
      <c r="AF20" s="296">
        <v>5.2639362649030463</v>
      </c>
      <c r="AG20" s="297">
        <f>'раздел 2'!AI8/1000</f>
        <v>5.2960000000000003</v>
      </c>
      <c r="AH20" s="296">
        <f t="shared" si="24"/>
        <v>3.2063735096953927E-2</v>
      </c>
      <c r="AI20" s="297"/>
      <c r="AJ20" s="296">
        <v>46.168515035228431</v>
      </c>
      <c r="AK20" s="297">
        <f>('раздел 2'!AM8-'раздел 2'!AM12)/1000</f>
        <v>43.674607999999999</v>
      </c>
      <c r="AL20" s="296">
        <f t="shared" si="25"/>
        <v>-2.4939070352284318</v>
      </c>
      <c r="AM20" s="297"/>
      <c r="AN20" s="296">
        <v>33.066127999999999</v>
      </c>
      <c r="AO20" s="297">
        <f>'раздел 2'!AQ8/1000</f>
        <v>35.034999999999997</v>
      </c>
      <c r="AP20" s="296">
        <f t="shared" si="26"/>
        <v>1.9688719999999975</v>
      </c>
      <c r="AQ20" s="297"/>
      <c r="AR20" s="296">
        <v>42.357122000000004</v>
      </c>
      <c r="AS20" s="297">
        <f>'раздел 2'!AU8/1000</f>
        <v>37.628</v>
      </c>
      <c r="AT20" s="296">
        <f t="shared" si="27"/>
        <v>-4.7291220000000038</v>
      </c>
      <c r="AU20" s="297"/>
      <c r="AV20" s="296">
        <v>157.733361</v>
      </c>
      <c r="AW20" s="297">
        <f>('раздел 2'!AY8-'раздел 2'!AY12)/1000</f>
        <v>191.64521100000002</v>
      </c>
      <c r="AX20" s="296">
        <f t="shared" si="28"/>
        <v>33.911850000000015</v>
      </c>
      <c r="AY20" s="297"/>
      <c r="AZ20" s="296">
        <v>20.849271999999999</v>
      </c>
      <c r="BA20" s="297">
        <f>'раздел 2'!BC8/1000</f>
        <v>14.696999999999999</v>
      </c>
      <c r="BB20" s="296">
        <f t="shared" si="29"/>
        <v>-6.152272</v>
      </c>
      <c r="BC20" s="297"/>
    </row>
    <row r="21" spans="1:55" ht="35.25" customHeight="1" x14ac:dyDescent="0.2">
      <c r="A21" s="294" t="s">
        <v>34</v>
      </c>
      <c r="B21" s="269" t="s">
        <v>62</v>
      </c>
      <c r="C21" s="270" t="s">
        <v>71</v>
      </c>
      <c r="D21" s="296">
        <v>2.3667730000000002</v>
      </c>
      <c r="E21" s="297">
        <f>'раздел 2'!G14/1000</f>
        <v>3.7373855700000003</v>
      </c>
      <c r="F21" s="296">
        <f t="shared" si="17"/>
        <v>1.37061257</v>
      </c>
      <c r="G21" s="297"/>
      <c r="H21" s="296">
        <v>8.7095260000000003</v>
      </c>
      <c r="I21" s="297">
        <f>'раздел 2'!K14/1000</f>
        <v>33.429228801999997</v>
      </c>
      <c r="J21" s="296">
        <f t="shared" si="18"/>
        <v>24.719702801999997</v>
      </c>
      <c r="K21" s="297"/>
      <c r="L21" s="296">
        <v>0.697658</v>
      </c>
      <c r="M21" s="297">
        <f>'раздел 2'!O14/1000</f>
        <v>12.196112302000001</v>
      </c>
      <c r="N21" s="296">
        <f t="shared" si="19"/>
        <v>11.498454302000001</v>
      </c>
      <c r="O21" s="297"/>
      <c r="P21" s="296">
        <v>4.1306609999999999</v>
      </c>
      <c r="Q21" s="297">
        <f>'раздел 2'!S14/1000</f>
        <v>27.341791043999997</v>
      </c>
      <c r="R21" s="296">
        <f t="shared" si="20"/>
        <v>23.211130043999997</v>
      </c>
      <c r="S21" s="297"/>
      <c r="T21" s="296">
        <v>1.4211199999999999</v>
      </c>
      <c r="U21" s="297">
        <f>'раздел 2'!W14/1000</f>
        <v>3.7922168360000006</v>
      </c>
      <c r="V21" s="296">
        <f t="shared" si="21"/>
        <v>2.3710968360000004</v>
      </c>
      <c r="W21" s="297"/>
      <c r="X21" s="296">
        <v>0.375114</v>
      </c>
      <c r="Y21" s="297">
        <f>'раздел 2'!AA14/1000</f>
        <v>4.6992589999999996</v>
      </c>
      <c r="Z21" s="296">
        <f t="shared" si="22"/>
        <v>4.3241449999999997</v>
      </c>
      <c r="AA21" s="297"/>
      <c r="AB21" s="296">
        <v>1.626215279279279</v>
      </c>
      <c r="AC21" s="297">
        <f>'раздел 2'!AE14/1000</f>
        <v>0.24193655099999978</v>
      </c>
      <c r="AD21" s="296">
        <f t="shared" si="23"/>
        <v>-1.3842787282792792</v>
      </c>
      <c r="AE21" s="297"/>
      <c r="AF21" s="296">
        <v>0.9268738975241283</v>
      </c>
      <c r="AG21" s="297">
        <f>'раздел 2'!AI14/1000</f>
        <v>0.23523572999999998</v>
      </c>
      <c r="AH21" s="296">
        <f t="shared" si="24"/>
        <v>-0.69163816752412832</v>
      </c>
      <c r="AI21" s="297"/>
      <c r="AJ21" s="296">
        <v>4.4931198832284309</v>
      </c>
      <c r="AK21" s="297">
        <f>'раздел 2'!AM14/1000</f>
        <v>5.3378306229999994</v>
      </c>
      <c r="AL21" s="296">
        <f t="shared" si="25"/>
        <v>0.84471073977156852</v>
      </c>
      <c r="AM21" s="297"/>
      <c r="AN21" s="296">
        <v>3.050681</v>
      </c>
      <c r="AO21" s="297">
        <f>'раздел 2'!AQ14/1000</f>
        <v>0.22934479900000013</v>
      </c>
      <c r="AP21" s="296">
        <f t="shared" si="26"/>
        <v>-2.8213362009999998</v>
      </c>
      <c r="AQ21" s="297"/>
      <c r="AR21" s="296">
        <v>10.629095999999999</v>
      </c>
      <c r="AS21" s="297">
        <f>'раздел 2'!AU14/1000</f>
        <v>5.2741552469999995</v>
      </c>
      <c r="AT21" s="296">
        <f t="shared" si="27"/>
        <v>-5.3549407529999993</v>
      </c>
      <c r="AU21" s="297"/>
      <c r="AV21" s="296">
        <v>8.1516599999999997</v>
      </c>
      <c r="AW21" s="297">
        <f>'раздел 2'!AY14/1000</f>
        <v>33.970011148000005</v>
      </c>
      <c r="AX21" s="296">
        <f t="shared" si="28"/>
        <v>25.818351148000005</v>
      </c>
      <c r="AY21" s="297"/>
      <c r="AZ21" s="296">
        <v>5.0660410000000002</v>
      </c>
      <c r="BA21" s="297">
        <f>'раздел 2'!BC14/1000</f>
        <v>2.6905567140000004</v>
      </c>
      <c r="BB21" s="296">
        <f t="shared" si="29"/>
        <v>-2.3754842859999998</v>
      </c>
      <c r="BC21" s="297"/>
    </row>
    <row r="22" spans="1:55" ht="63.75" customHeight="1" x14ac:dyDescent="0.2">
      <c r="A22" s="298">
        <v>2</v>
      </c>
      <c r="B22" s="299" t="s">
        <v>63</v>
      </c>
      <c r="C22" s="286" t="s">
        <v>64</v>
      </c>
      <c r="D22" s="300">
        <f>D23/D24</f>
        <v>1.6166264807936828</v>
      </c>
      <c r="E22" s="301">
        <f>E23/E24</f>
        <v>1.7563710857515211</v>
      </c>
      <c r="F22" s="296">
        <f t="shared" si="17"/>
        <v>0.13974460495783836</v>
      </c>
      <c r="G22" s="301"/>
      <c r="H22" s="300">
        <f>H23/H24</f>
        <v>8.4256184639638754</v>
      </c>
      <c r="I22" s="301">
        <f>I23/I24</f>
        <v>6.9064365623871016</v>
      </c>
      <c r="J22" s="296">
        <f t="shared" si="18"/>
        <v>-1.5191819015767738</v>
      </c>
      <c r="K22" s="301"/>
      <c r="L22" s="300">
        <f>L23/L24</f>
        <v>2.5372109926146389</v>
      </c>
      <c r="M22" s="301">
        <f>M23/M24</f>
        <v>2.6008839764757909</v>
      </c>
      <c r="N22" s="296">
        <f t="shared" si="19"/>
        <v>6.3672983861152055E-2</v>
      </c>
      <c r="O22" s="301"/>
      <c r="P22" s="300">
        <f>P23/P24</f>
        <v>5.47187950218553</v>
      </c>
      <c r="Q22" s="301">
        <f>Q23/Q24</f>
        <v>2.8190610918023666</v>
      </c>
      <c r="R22" s="296">
        <f t="shared" si="20"/>
        <v>-2.6528184103831634</v>
      </c>
      <c r="S22" s="301"/>
      <c r="T22" s="300">
        <f>T23/T24</f>
        <v>11.070744683328515</v>
      </c>
      <c r="U22" s="301">
        <f>U23/U24</f>
        <v>11.586894482391758</v>
      </c>
      <c r="V22" s="296">
        <f t="shared" si="21"/>
        <v>0.51614979906324265</v>
      </c>
      <c r="W22" s="301"/>
      <c r="X22" s="300">
        <f>X23/X24</f>
        <v>4.8425297015174324</v>
      </c>
      <c r="Y22" s="301">
        <f>Y23/Y24</f>
        <v>5.4943110404441073</v>
      </c>
      <c r="Z22" s="296">
        <f t="shared" si="22"/>
        <v>0.65178133892667489</v>
      </c>
      <c r="AA22" s="301"/>
      <c r="AB22" s="300">
        <f>AB23/AB24</f>
        <v>5.0619226770813732</v>
      </c>
      <c r="AC22" s="301">
        <f>AC23/AC24</f>
        <v>6.4664495114006515</v>
      </c>
      <c r="AD22" s="296">
        <f t="shared" si="23"/>
        <v>1.4045268343192783</v>
      </c>
      <c r="AE22" s="301"/>
      <c r="AF22" s="300">
        <f>AF23/AF24</f>
        <v>2.0554960120132244</v>
      </c>
      <c r="AG22" s="301">
        <f>AG23/AG24</f>
        <v>2.0619335347432024</v>
      </c>
      <c r="AH22" s="296">
        <f t="shared" si="24"/>
        <v>6.4375227299779958E-3</v>
      </c>
      <c r="AI22" s="301"/>
      <c r="AJ22" s="300">
        <f>AJ23/AJ24</f>
        <v>2.1503832194785857</v>
      </c>
      <c r="AK22" s="301">
        <f>AK23/AK24</f>
        <v>2.0281807681021431</v>
      </c>
      <c r="AL22" s="296">
        <f t="shared" si="25"/>
        <v>-0.12220245137644259</v>
      </c>
      <c r="AM22" s="301"/>
      <c r="AN22" s="300">
        <f>AN23/AN24</f>
        <v>2.6784206484654023</v>
      </c>
      <c r="AO22" s="301">
        <f>AO23/AO24</f>
        <v>3.66744683887541</v>
      </c>
      <c r="AP22" s="296">
        <f t="shared" si="26"/>
        <v>0.98902619041000772</v>
      </c>
      <c r="AQ22" s="301"/>
      <c r="AR22" s="300">
        <f>AR23/AR24</f>
        <v>4.4141100993594415</v>
      </c>
      <c r="AS22" s="301">
        <f>AS23/AS24</f>
        <v>2.2353300733496329</v>
      </c>
      <c r="AT22" s="296">
        <f t="shared" si="27"/>
        <v>-2.1787800260098087</v>
      </c>
      <c r="AU22" s="301"/>
      <c r="AV22" s="300">
        <f>AV23/AV24</f>
        <v>0.80710890323322282</v>
      </c>
      <c r="AW22" s="301">
        <f>AW23/AW24</f>
        <v>0.81425462804807569</v>
      </c>
      <c r="AX22" s="296">
        <f t="shared" si="28"/>
        <v>7.1457248148528718E-3</v>
      </c>
      <c r="AY22" s="301"/>
      <c r="AZ22" s="300">
        <f>AZ23/AZ24</f>
        <v>5.7338213056072176</v>
      </c>
      <c r="BA22" s="301">
        <f>BA23/BA24</f>
        <v>4.3255086071987483</v>
      </c>
      <c r="BB22" s="296">
        <f t="shared" si="29"/>
        <v>-1.4083126984084693</v>
      </c>
      <c r="BC22" s="301"/>
    </row>
    <row r="23" spans="1:55" s="256" customFormat="1" ht="96.75" customHeight="1" x14ac:dyDescent="0.2">
      <c r="A23" s="294" t="s">
        <v>36</v>
      </c>
      <c r="B23" s="269" t="s">
        <v>65</v>
      </c>
      <c r="C23" s="270" t="s">
        <v>72</v>
      </c>
      <c r="D23" s="296">
        <f>'[33]Свод Канчалан'!$E$19</f>
        <v>50.009</v>
      </c>
      <c r="E23" s="297">
        <f>[18]ГОД!$G$19</f>
        <v>54.257999999999996</v>
      </c>
      <c r="F23" s="296">
        <f t="shared" si="17"/>
        <v>4.2489999999999952</v>
      </c>
      <c r="G23" s="297"/>
      <c r="H23" s="296">
        <f>'[33]Свод Угольные Копи'!$E$19</f>
        <v>2192.5050000000001</v>
      </c>
      <c r="I23" s="297">
        <f>[21]ГОД!$G$19</f>
        <v>2109.817</v>
      </c>
      <c r="J23" s="296">
        <f t="shared" si="18"/>
        <v>-82.688000000000102</v>
      </c>
      <c r="K23" s="297"/>
      <c r="L23" s="296">
        <f>'[34]Свод Алькатваам'!$E$19</f>
        <v>47.14</v>
      </c>
      <c r="M23" s="297">
        <f>[22]ГОД!$G$19</f>
        <v>75.440000000000012</v>
      </c>
      <c r="N23" s="296">
        <f t="shared" si="19"/>
        <v>28.300000000000011</v>
      </c>
      <c r="O23" s="297" t="s">
        <v>236</v>
      </c>
      <c r="P23" s="296">
        <f>'[34]Свод Беринговский'!$E$19</f>
        <v>713.01199999999994</v>
      </c>
      <c r="Q23" s="297">
        <f>[23]ГОД!$G$19</f>
        <v>663.83399999999995</v>
      </c>
      <c r="R23" s="296">
        <f t="shared" si="20"/>
        <v>-49.177999999999997</v>
      </c>
      <c r="S23" s="297" t="s">
        <v>232</v>
      </c>
      <c r="T23" s="296">
        <f>'[34]Свод Мейныпильгино'!$E$19</f>
        <v>254.33</v>
      </c>
      <c r="U23" s="297">
        <f>[24]ГОД!$G$19</f>
        <v>274.19</v>
      </c>
      <c r="V23" s="296">
        <f t="shared" si="21"/>
        <v>19.859999999999985</v>
      </c>
      <c r="W23" s="297"/>
      <c r="X23" s="296">
        <f>'[34]Свод Хатырка'!$E$19</f>
        <v>73.394000000000005</v>
      </c>
      <c r="Y23" s="297">
        <f>[25]ГОД!$G$19</f>
        <v>100.28000000000002</v>
      </c>
      <c r="Z23" s="296">
        <f t="shared" si="22"/>
        <v>26.88600000000001</v>
      </c>
      <c r="AA23" s="297" t="s">
        <v>233</v>
      </c>
      <c r="AB23" s="296">
        <f>'[35]Свод Ваеги'!$E$19</f>
        <v>73.498000000000005</v>
      </c>
      <c r="AC23" s="297">
        <f>[26]ГОД!$G$19</f>
        <v>79.408000000000001</v>
      </c>
      <c r="AD23" s="296">
        <f t="shared" si="23"/>
        <v>5.9099999999999966</v>
      </c>
      <c r="AE23" s="297" t="s">
        <v>235</v>
      </c>
      <c r="AF23" s="296">
        <f>'[35]Свод Снежное'!$E$19</f>
        <v>10.82</v>
      </c>
      <c r="AG23" s="297">
        <f>[19]ГОД!$G$19</f>
        <v>10.92</v>
      </c>
      <c r="AH23" s="296">
        <f t="shared" si="24"/>
        <v>9.9999999999999645E-2</v>
      </c>
      <c r="AI23" s="297"/>
      <c r="AJ23" s="296">
        <f>'[35]Свод Марково'!$E$19</f>
        <v>99.28</v>
      </c>
      <c r="AK23" s="297">
        <f>[27]ГОД!$G$19</f>
        <v>88.58</v>
      </c>
      <c r="AL23" s="296">
        <f t="shared" si="25"/>
        <v>-10.700000000000003</v>
      </c>
      <c r="AM23" s="297" t="s">
        <v>234</v>
      </c>
      <c r="AN23" s="296">
        <f>'[35]Свод Усть-Белая'!$E$19</f>
        <v>88.564999999999998</v>
      </c>
      <c r="AO23" s="297">
        <f>[28]ГОД!$G$19</f>
        <v>128.48899999999998</v>
      </c>
      <c r="AP23" s="296">
        <f t="shared" si="26"/>
        <v>39.923999999999978</v>
      </c>
      <c r="AQ23" s="297"/>
      <c r="AR23" s="296">
        <f>'[36]Свод Новое Чаплино'!$E$19</f>
        <v>186.96899999999999</v>
      </c>
      <c r="AS23" s="297">
        <f>[29]ГОД!$G$19</f>
        <v>84.11099999999999</v>
      </c>
      <c r="AT23" s="296">
        <f t="shared" si="27"/>
        <v>-102.858</v>
      </c>
      <c r="AU23" s="297" t="s">
        <v>232</v>
      </c>
      <c r="AV23" s="296">
        <f>'[36]Свод Провидения'!$E$19</f>
        <v>127.30800000000001</v>
      </c>
      <c r="AW23" s="297">
        <f>[30]ГОД!$G$19</f>
        <v>156.048</v>
      </c>
      <c r="AX23" s="296">
        <f t="shared" si="28"/>
        <v>28.739999999999995</v>
      </c>
      <c r="AY23" s="297" t="s">
        <v>233</v>
      </c>
      <c r="AZ23" s="296">
        <f>'[36]Свод Сиреники'!$E$19</f>
        <v>119.54600000000001</v>
      </c>
      <c r="BA23" s="297">
        <f>[20]ГОД!$G$19</f>
        <v>63.572000000000003</v>
      </c>
      <c r="BB23" s="296">
        <f t="shared" si="29"/>
        <v>-55.974000000000004</v>
      </c>
      <c r="BC23" s="297" t="s">
        <v>232</v>
      </c>
    </row>
    <row r="24" spans="1:55" ht="17.25" customHeight="1" x14ac:dyDescent="0.2">
      <c r="A24" s="302" t="s">
        <v>55</v>
      </c>
      <c r="B24" s="303" t="s">
        <v>66</v>
      </c>
      <c r="C24" s="304" t="s">
        <v>71</v>
      </c>
      <c r="D24" s="305">
        <v>30.934170999999999</v>
      </c>
      <c r="E24" s="306">
        <f>E20</f>
        <v>30.892105000000001</v>
      </c>
      <c r="F24" s="305">
        <f t="shared" si="17"/>
        <v>-4.2065999999998382E-2</v>
      </c>
      <c r="G24" s="306"/>
      <c r="H24" s="305">
        <v>260.21888000000001</v>
      </c>
      <c r="I24" s="306">
        <f>I20</f>
        <v>305.485612</v>
      </c>
      <c r="J24" s="305">
        <f t="shared" si="18"/>
        <v>45.26673199999999</v>
      </c>
      <c r="K24" s="306"/>
      <c r="L24" s="305">
        <v>18.579455999999997</v>
      </c>
      <c r="M24" s="306">
        <f>M20</f>
        <v>29.005523</v>
      </c>
      <c r="N24" s="305">
        <f t="shared" si="19"/>
        <v>10.426067000000003</v>
      </c>
      <c r="O24" s="306"/>
      <c r="P24" s="305">
        <v>130.30476999999999</v>
      </c>
      <c r="Q24" s="306">
        <f>Q20</f>
        <v>235.48053000000002</v>
      </c>
      <c r="R24" s="305">
        <f t="shared" si="20"/>
        <v>105.17576000000003</v>
      </c>
      <c r="S24" s="306"/>
      <c r="T24" s="305">
        <f>T20</f>
        <v>22.973161000000001</v>
      </c>
      <c r="U24" s="306">
        <f>U20</f>
        <v>23.663803999999999</v>
      </c>
      <c r="V24" s="305">
        <f t="shared" si="21"/>
        <v>0.6906429999999979</v>
      </c>
      <c r="W24" s="306"/>
      <c r="X24" s="305">
        <f>X20</f>
        <v>15.156128000000001</v>
      </c>
      <c r="Y24" s="306">
        <f>Y20</f>
        <v>18.251605936000001</v>
      </c>
      <c r="Z24" s="305">
        <f t="shared" si="22"/>
        <v>3.095477936</v>
      </c>
      <c r="AA24" s="306"/>
      <c r="AB24" s="305">
        <f>AB20</f>
        <v>14.519779279279277</v>
      </c>
      <c r="AC24" s="306">
        <f>AC20</f>
        <v>12.28</v>
      </c>
      <c r="AD24" s="305">
        <f t="shared" si="23"/>
        <v>-2.2397792792792774</v>
      </c>
      <c r="AE24" s="306"/>
      <c r="AF24" s="305">
        <f>AF20</f>
        <v>5.2639362649030463</v>
      </c>
      <c r="AG24" s="306">
        <f>AG20</f>
        <v>5.2960000000000003</v>
      </c>
      <c r="AH24" s="305">
        <f t="shared" si="24"/>
        <v>3.2063735096953927E-2</v>
      </c>
      <c r="AI24" s="306"/>
      <c r="AJ24" s="305">
        <f>AJ20</f>
        <v>46.168515035228431</v>
      </c>
      <c r="AK24" s="306">
        <f>AK20</f>
        <v>43.674607999999999</v>
      </c>
      <c r="AL24" s="305">
        <f t="shared" si="25"/>
        <v>-2.4939070352284318</v>
      </c>
      <c r="AM24" s="306"/>
      <c r="AN24" s="305">
        <v>33.066127999999999</v>
      </c>
      <c r="AO24" s="306">
        <f>AO20</f>
        <v>35.034999999999997</v>
      </c>
      <c r="AP24" s="305">
        <f t="shared" si="26"/>
        <v>1.9688719999999975</v>
      </c>
      <c r="AQ24" s="306"/>
      <c r="AR24" s="305">
        <f>AR20</f>
        <v>42.357122000000004</v>
      </c>
      <c r="AS24" s="306">
        <f>AS20</f>
        <v>37.628</v>
      </c>
      <c r="AT24" s="305">
        <f t="shared" si="27"/>
        <v>-4.7291220000000038</v>
      </c>
      <c r="AU24" s="306"/>
      <c r="AV24" s="305">
        <v>157.733361</v>
      </c>
      <c r="AW24" s="306">
        <f>AW20</f>
        <v>191.64521100000002</v>
      </c>
      <c r="AX24" s="305">
        <f t="shared" si="28"/>
        <v>33.911850000000015</v>
      </c>
      <c r="AY24" s="306"/>
      <c r="AZ24" s="305">
        <f>AZ20</f>
        <v>20.849271999999999</v>
      </c>
      <c r="BA24" s="306">
        <f>BA20</f>
        <v>14.696999999999999</v>
      </c>
      <c r="BB24" s="305">
        <f t="shared" si="29"/>
        <v>-6.152272</v>
      </c>
      <c r="BC24" s="306"/>
    </row>
  </sheetData>
  <mergeCells count="60">
    <mergeCell ref="D2:BC2"/>
    <mergeCell ref="B7:BC7"/>
    <mergeCell ref="B14:BC14"/>
    <mergeCell ref="B18:BC18"/>
    <mergeCell ref="AX4:AX5"/>
    <mergeCell ref="AY4:AY5"/>
    <mergeCell ref="BB4:BB5"/>
    <mergeCell ref="BC4:BC5"/>
    <mergeCell ref="AR3:AU3"/>
    <mergeCell ref="AV3:AY3"/>
    <mergeCell ref="AZ3:BC3"/>
    <mergeCell ref="AF3:AI3"/>
    <mergeCell ref="AH4:AH5"/>
    <mergeCell ref="AI4:AI5"/>
    <mergeCell ref="AJ3:AM3"/>
    <mergeCell ref="AN3:AQ3"/>
    <mergeCell ref="AL4:AL5"/>
    <mergeCell ref="AM4:AM5"/>
    <mergeCell ref="AP4:AP5"/>
    <mergeCell ref="AQ4:AQ5"/>
    <mergeCell ref="S4:S5"/>
    <mergeCell ref="V4:V5"/>
    <mergeCell ref="W4:W5"/>
    <mergeCell ref="T3:W3"/>
    <mergeCell ref="X3:AA3"/>
    <mergeCell ref="Z4:Z5"/>
    <mergeCell ref="AA4:AA5"/>
    <mergeCell ref="AB3:AE3"/>
    <mergeCell ref="AD4:AD5"/>
    <mergeCell ref="AE4:AE5"/>
    <mergeCell ref="T4:U4"/>
    <mergeCell ref="X4:Y4"/>
    <mergeCell ref="P3:S3"/>
    <mergeCell ref="R4:R5"/>
    <mergeCell ref="F4:F5"/>
    <mergeCell ref="G4:G5"/>
    <mergeCell ref="D3:G3"/>
    <mergeCell ref="H3:K3"/>
    <mergeCell ref="J4:J5"/>
    <mergeCell ref="K4:K5"/>
    <mergeCell ref="D4:E4"/>
    <mergeCell ref="H4:I4"/>
    <mergeCell ref="L4:M4"/>
    <mergeCell ref="P4:Q4"/>
    <mergeCell ref="A1:AZ1"/>
    <mergeCell ref="A2:A5"/>
    <mergeCell ref="B2:B5"/>
    <mergeCell ref="C2:C5"/>
    <mergeCell ref="AZ4:BA4"/>
    <mergeCell ref="AB4:AC4"/>
    <mergeCell ref="AF4:AG4"/>
    <mergeCell ref="AJ4:AK4"/>
    <mergeCell ref="AN4:AO4"/>
    <mergeCell ref="AR4:AS4"/>
    <mergeCell ref="AV4:AW4"/>
    <mergeCell ref="AT4:AT5"/>
    <mergeCell ref="AU4:AU5"/>
    <mergeCell ref="L3:O3"/>
    <mergeCell ref="N4:N5"/>
    <mergeCell ref="O4:O5"/>
  </mergeCells>
  <printOptions horizontalCentered="1"/>
  <pageMargins left="0.39370078740157483" right="0.39370078740157483" top="0.9055118110236221" bottom="0.39370078740157483" header="0.31496062992125984" footer="0.31496062992125984"/>
  <pageSetup paperSize="9" scale="48" fitToWidth="3" orientation="landscape" r:id="rId1"/>
  <headerFooter alignWithMargins="0"/>
  <colBreaks count="2" manualBreakCount="2">
    <brk id="19" max="1048575" man="1"/>
    <brk id="3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2'!Заголовки_для_печати</vt:lpstr>
      <vt:lpstr>'раздел 5'!Заголовки_для_печати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2021-04-02T03:18:05Z</cp:lastPrinted>
  <dcterms:created xsi:type="dcterms:W3CDTF">1996-10-08T23:32:33Z</dcterms:created>
  <dcterms:modified xsi:type="dcterms:W3CDTF">2021-07-28T03:00:47Z</dcterms:modified>
</cp:coreProperties>
</file>