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codeName="ЭтаКнига" defaultThemeVersion="124226"/>
  <bookViews>
    <workbookView xWindow="14550" yWindow="-105" windowWidth="13395" windowHeight="12045" activeTab="2"/>
  </bookViews>
  <sheets>
    <sheet name="раздел 1" sheetId="32" r:id="rId1"/>
    <sheet name="раздел 2" sheetId="33" r:id="rId2"/>
    <sheet name="раздел 3" sheetId="21" r:id="rId3"/>
    <sheet name="раздел 4" sheetId="35" r:id="rId4"/>
    <sheet name="раздел 5" sheetId="22" r:id="rId5"/>
  </sheets>
  <externalReferences>
    <externalReference r:id="rId6"/>
    <externalReference r:id="rId7"/>
  </externalReferences>
  <definedNames>
    <definedName name="_xlnm.Print_Area" localSheetId="1">'раздел 2'!$A$1:$T$36</definedName>
    <definedName name="_xlnm.Print_Area" localSheetId="2">'раздел 3'!$A$1:$N$31</definedName>
  </definedNames>
  <calcPr calcId="145621"/>
</workbook>
</file>

<file path=xl/calcChain.xml><?xml version="1.0" encoding="utf-8"?>
<calcChain xmlns="http://schemas.openxmlformats.org/spreadsheetml/2006/main">
  <c r="V17" i="22" l="1"/>
  <c r="V20" i="22"/>
  <c r="V13" i="22"/>
  <c r="V12" i="22"/>
  <c r="U11" i="22"/>
  <c r="V11" i="22" s="1"/>
  <c r="V9" i="22"/>
  <c r="V8" i="22"/>
  <c r="U7" i="22"/>
  <c r="V7" i="22" s="1"/>
  <c r="T18" i="22"/>
  <c r="T15" i="22"/>
  <c r="T11" i="22"/>
  <c r="T7" i="22"/>
  <c r="F5" i="35"/>
  <c r="G5" i="35"/>
  <c r="H5" i="35"/>
  <c r="I5" i="35"/>
  <c r="J5" i="35"/>
  <c r="K5" i="35"/>
  <c r="L5" i="35"/>
  <c r="M5" i="35"/>
  <c r="N5" i="35"/>
  <c r="O5" i="35"/>
  <c r="P5" i="35"/>
  <c r="E5" i="35"/>
  <c r="M15" i="21"/>
  <c r="G15" i="21"/>
  <c r="T34" i="33"/>
  <c r="T31" i="33"/>
  <c r="T25" i="33"/>
  <c r="U18" i="22" l="1"/>
  <c r="V18" i="22" s="1"/>
  <c r="V16" i="22"/>
  <c r="U15" i="22"/>
  <c r="V15" i="22" s="1"/>
  <c r="V19" i="22"/>
  <c r="R19" i="22" l="1"/>
  <c r="P18" i="22"/>
  <c r="R17" i="22"/>
  <c r="Q16" i="22"/>
  <c r="Q20" i="22" s="1"/>
  <c r="P15" i="22"/>
  <c r="R13" i="22"/>
  <c r="R12" i="22"/>
  <c r="Q11" i="22"/>
  <c r="R11" i="22" s="1"/>
  <c r="P11" i="22"/>
  <c r="R9" i="22"/>
  <c r="R8" i="22"/>
  <c r="Q7" i="22"/>
  <c r="P7" i="22"/>
  <c r="R7" i="22" s="1"/>
  <c r="S36" i="33"/>
  <c r="S35" i="33"/>
  <c r="S34" i="33" s="1"/>
  <c r="R34" i="33"/>
  <c r="Q34" i="33"/>
  <c r="S33" i="33"/>
  <c r="S32" i="33"/>
  <c r="S31" i="33"/>
  <c r="R31" i="33"/>
  <c r="Q31" i="33"/>
  <c r="S30" i="33"/>
  <c r="S29" i="33"/>
  <c r="S28" i="33"/>
  <c r="R28" i="33"/>
  <c r="Q28" i="33"/>
  <c r="Q24" i="33" s="1"/>
  <c r="Q23" i="33" s="1"/>
  <c r="S27" i="33"/>
  <c r="S26" i="33"/>
  <c r="R25" i="33"/>
  <c r="Q25" i="33"/>
  <c r="S21" i="33"/>
  <c r="S20" i="33"/>
  <c r="S19" i="33"/>
  <c r="S18" i="33" s="1"/>
  <c r="R18" i="33"/>
  <c r="Q18" i="33"/>
  <c r="S15" i="33"/>
  <c r="S14" i="33"/>
  <c r="R14" i="33"/>
  <c r="Q14" i="33"/>
  <c r="R13" i="33"/>
  <c r="R17" i="33" s="1"/>
  <c r="R22" i="33" s="1"/>
  <c r="Q13" i="33"/>
  <c r="Q17" i="33" s="1"/>
  <c r="Q22" i="33" s="1"/>
  <c r="S12" i="33"/>
  <c r="S11" i="33"/>
  <c r="S13" i="33" s="1"/>
  <c r="S17" i="33" s="1"/>
  <c r="S22" i="33" s="1"/>
  <c r="R24" i="33" l="1"/>
  <c r="R23" i="33" s="1"/>
  <c r="R20" i="22"/>
  <c r="Q18" i="22"/>
  <c r="R18" i="22" s="1"/>
  <c r="Q15" i="22"/>
  <c r="R15" i="22" s="1"/>
  <c r="R16" i="22"/>
  <c r="S25" i="33"/>
  <c r="S24" i="33" s="1"/>
  <c r="S23" i="33" s="1"/>
  <c r="N19" i="22" l="1"/>
  <c r="L18" i="22"/>
  <c r="N17" i="22"/>
  <c r="M16" i="22"/>
  <c r="N16" i="22" s="1"/>
  <c r="L15" i="22"/>
  <c r="N13" i="22"/>
  <c r="N12" i="22"/>
  <c r="M11" i="22"/>
  <c r="N11" i="22" s="1"/>
  <c r="L11" i="22"/>
  <c r="N9" i="22"/>
  <c r="N8" i="22"/>
  <c r="M7" i="22"/>
  <c r="L7" i="22"/>
  <c r="N7" i="22" s="1"/>
  <c r="M15" i="22" l="1"/>
  <c r="N15" i="22" s="1"/>
  <c r="M20" i="22"/>
  <c r="J19" i="22"/>
  <c r="N20" i="22" l="1"/>
  <c r="M18" i="22"/>
  <c r="N18" i="22" s="1"/>
  <c r="I20" i="22"/>
  <c r="J20" i="22" l="1"/>
  <c r="I18" i="22"/>
  <c r="J18" i="22" s="1"/>
  <c r="F19" i="22" l="1"/>
  <c r="E8" i="33" l="1"/>
  <c r="F8" i="33"/>
  <c r="H18" i="22" l="1"/>
  <c r="D20" i="22"/>
  <c r="D18" i="22" s="1"/>
  <c r="W36" i="33"/>
  <c r="W35" i="33"/>
  <c r="W34" i="33" s="1"/>
  <c r="V34" i="33"/>
  <c r="U34" i="33"/>
  <c r="W33" i="33"/>
  <c r="W32" i="33"/>
  <c r="W31" i="33" s="1"/>
  <c r="V31" i="33"/>
  <c r="U31" i="33"/>
  <c r="W30" i="33"/>
  <c r="W28" i="33" s="1"/>
  <c r="W29" i="33"/>
  <c r="V28" i="33"/>
  <c r="U28" i="33"/>
  <c r="T28" i="33"/>
  <c r="W27" i="33"/>
  <c r="W26" i="33"/>
  <c r="V25" i="33"/>
  <c r="U25" i="33"/>
  <c r="W21" i="33"/>
  <c r="W20" i="33"/>
  <c r="W19" i="33"/>
  <c r="W18" i="33" s="1"/>
  <c r="V18" i="33"/>
  <c r="U18" i="33"/>
  <c r="W15" i="33"/>
  <c r="W14" i="33" s="1"/>
  <c r="V14" i="33"/>
  <c r="U14" i="33"/>
  <c r="V13" i="33"/>
  <c r="U13" i="33"/>
  <c r="W12" i="33"/>
  <c r="W11" i="33"/>
  <c r="W25" i="33" l="1"/>
  <c r="W24" i="33" s="1"/>
  <c r="V24" i="33"/>
  <c r="U17" i="33"/>
  <c r="U22" i="33" s="1"/>
  <c r="V17" i="33"/>
  <c r="V22" i="33" s="1"/>
  <c r="W23" i="33"/>
  <c r="W13" i="33"/>
  <c r="W17" i="33" s="1"/>
  <c r="W22" i="33" s="1"/>
  <c r="V23" i="33"/>
  <c r="U24" i="33"/>
  <c r="U23" i="33" s="1"/>
  <c r="I7" i="33" l="1"/>
  <c r="J7" i="33" s="1"/>
  <c r="K7" i="33" s="1"/>
  <c r="L7" i="33" s="1"/>
  <c r="M7" i="33" s="1"/>
  <c r="N7" i="33" s="1"/>
  <c r="O7" i="33" s="1"/>
  <c r="P7" i="33" s="1"/>
  <c r="Q7" i="33" s="1"/>
  <c r="R7" i="33" s="1"/>
  <c r="S7" i="33" s="1"/>
  <c r="T7" i="33" s="1"/>
  <c r="U7" i="33" s="1"/>
  <c r="V7" i="33" s="1"/>
  <c r="W7" i="33" s="1"/>
  <c r="E5" i="22" l="1"/>
  <c r="M5" i="22" s="1"/>
  <c r="Q5" i="22" s="1"/>
  <c r="U5" i="22" s="1"/>
  <c r="I28" i="21"/>
  <c r="J28" i="21" s="1"/>
  <c r="M28" i="21" s="1"/>
  <c r="N28" i="21" s="1"/>
  <c r="I20" i="21"/>
  <c r="J20" i="21" s="1"/>
  <c r="M20" i="21" s="1"/>
  <c r="N20" i="21" s="1"/>
  <c r="I5" i="21"/>
  <c r="J5" i="21" s="1"/>
  <c r="M5" i="21" s="1"/>
  <c r="N5" i="21" s="1"/>
  <c r="T24" i="33"/>
  <c r="T23" i="33" s="1"/>
  <c r="D7" i="33"/>
  <c r="T13" i="33" l="1"/>
  <c r="T14" i="33"/>
  <c r="T18" i="33"/>
  <c r="E20" i="22"/>
  <c r="F20" i="22" s="1"/>
  <c r="T17" i="33" l="1"/>
  <c r="T22" i="33" s="1"/>
  <c r="E18" i="22"/>
  <c r="F18" i="22" s="1"/>
</calcChain>
</file>

<file path=xl/sharedStrings.xml><?xml version="1.0" encoding="utf-8"?>
<sst xmlns="http://schemas.openxmlformats.org/spreadsheetml/2006/main" count="353" uniqueCount="166">
  <si>
    <t>прочим потребителям</t>
  </si>
  <si>
    <t>Срок реализации мероприятия, лет</t>
  </si>
  <si>
    <t>Наименование показателя</t>
  </si>
  <si>
    <t>тыс. руб.</t>
  </si>
  <si>
    <t>%</t>
  </si>
  <si>
    <t>Наименование участков</t>
  </si>
  <si>
    <t>1.</t>
  </si>
  <si>
    <t>1.1.</t>
  </si>
  <si>
    <t>2.</t>
  </si>
  <si>
    <t>3.</t>
  </si>
  <si>
    <t>№           п/п</t>
  </si>
  <si>
    <t>Наименование мероприятий</t>
  </si>
  <si>
    <t>Финансовые потребности на реализацию мероприятия, тыс.руб.</t>
  </si>
  <si>
    <t>Итого:</t>
  </si>
  <si>
    <t>№              п/п</t>
  </si>
  <si>
    <t>Раздел 4. Объем финансовых потребностей, необходимых для реализации производственной программы</t>
  </si>
  <si>
    <t>Единица измерения</t>
  </si>
  <si>
    <t>Величина показателя</t>
  </si>
  <si>
    <t>Показатели качества воды</t>
  </si>
  <si>
    <t>1.1</t>
  </si>
  <si>
    <t>1.2</t>
  </si>
  <si>
    <t>2.1</t>
  </si>
  <si>
    <t>ед./км</t>
  </si>
  <si>
    <t>Показатели надежности и бесперебойности водоснабжения</t>
  </si>
  <si>
    <t>Участок Певек</t>
  </si>
  <si>
    <t>куб.м</t>
  </si>
  <si>
    <t>* План мероприятий, направленных на улучшение качества питьевой воды, организацией не представлен</t>
  </si>
  <si>
    <t>* План мероприятий по энергосбережению и повышению энергетической эффективности организацией не представлен</t>
  </si>
  <si>
    <t>доля проб питьевой воды в распределительной водопроводной сети, не соответствующих установленным требованиям, в общем объеме проб, отобранных по результатам производственного контроля качества питьевой воды</t>
  </si>
  <si>
    <t>кВт.ч/куб.м</t>
  </si>
  <si>
    <t>4.</t>
  </si>
  <si>
    <t>5.</t>
  </si>
  <si>
    <t>6.</t>
  </si>
  <si>
    <t>7.</t>
  </si>
  <si>
    <t>8.</t>
  </si>
  <si>
    <t>9.</t>
  </si>
  <si>
    <t>I</t>
  </si>
  <si>
    <t>тыс.куб.м</t>
  </si>
  <si>
    <t>ед.</t>
  </si>
  <si>
    <t>2.2</t>
  </si>
  <si>
    <t>II</t>
  </si>
  <si>
    <t>км</t>
  </si>
  <si>
    <t>III</t>
  </si>
  <si>
    <t>тыс.кВт.ч</t>
  </si>
  <si>
    <t>№ п/п</t>
  </si>
  <si>
    <t>Значения плановых показателей</t>
  </si>
  <si>
    <t>общее количество отобранных проб</t>
  </si>
  <si>
    <t>количество проб питьевой воды в распределительной водопроводной сети, отобранных по результатам производственного контроля качества питьевой воды, не соответствующих установленным требованиям</t>
  </si>
  <si>
    <t>показатель надежности и бесперебойности централизованной системы холодного водоснабжения</t>
  </si>
  <si>
    <t>количество перерывов в подаче воды, зафиксированных в определенных договором холодного водоснабжения, единым договором водоснабжения и водоотведения или договором транспортировки холодной воды местах исполнения обязательств организации, осуществляющей холодное водоснабжение по подаче холодной воды, определенных в соответствии с указанными договорами, произошедших в результате аварий, повреждений и иных технологических нарушений на объектах централизованной системы холодного водоснабжения, принадлежащих организации, осуществляющей холодное водоснабжение и (или) водоотведение (без плановых ремонтов)</t>
  </si>
  <si>
    <t>протяженность водопроводной сети</t>
  </si>
  <si>
    <t>Показатели эффективности использования ресурсов, в том числе уровень потерь воды</t>
  </si>
  <si>
    <t>доля потерь воды в централизованной системе водоснабжения при транспортировке в общем объеме воды, поданной в водопроводную сеть</t>
  </si>
  <si>
    <t>общий объем воды, поданной в водопроводную сеть</t>
  </si>
  <si>
    <t>объем потерь воды в централизованной системе водоснабжения при ее транспортировке</t>
  </si>
  <si>
    <t>удельный расход электрической энергии, потребляемой в технологическом процессе транспортировки питьевой воды, на единицу объема транспортируемой питьевой воды</t>
  </si>
  <si>
    <t>общее количество электрической энергии, потребляемой в технологическом процессе транспортировки питьевой воды</t>
  </si>
  <si>
    <t>общий объем транспортируемой воды</t>
  </si>
  <si>
    <t>7.3</t>
  </si>
  <si>
    <t>Раздел 1.  Паспорт производственной программы</t>
  </si>
  <si>
    <t>Наименование регулируемой организации</t>
  </si>
  <si>
    <t>Местонахождение регулируемой организации</t>
  </si>
  <si>
    <t>Наименование уполномоченного органа</t>
  </si>
  <si>
    <t>Комитет государственного регулирования цен и тарифов Чукотского автономного округа</t>
  </si>
  <si>
    <t>Местонахождение уполномоченного органа</t>
  </si>
  <si>
    <t>689000, Чукотский автономный округ, г. Анадырь, ул. Отке, 4</t>
  </si>
  <si>
    <t>689400, Чукотский автономный округ, г.Певек, ул.Пугачева, д.42/2</t>
  </si>
  <si>
    <t>ОТЧЕТ ОБ ИСПОЛНЕНИИ ПРОИЗВОДСТВЕННОЙ ПРОГРАММЫ</t>
  </si>
  <si>
    <t>Раздел 2. Баланс водоснабжения (питьевая вода (питьевое водоснабжение))</t>
  </si>
  <si>
    <t>№
п/п</t>
  </si>
  <si>
    <t>Наименование</t>
  </si>
  <si>
    <t>Показатели прозводственной деятельности</t>
  </si>
  <si>
    <t>план</t>
  </si>
  <si>
    <t>факт</t>
  </si>
  <si>
    <t>год</t>
  </si>
  <si>
    <t>1 полугодие</t>
  </si>
  <si>
    <t>2 полугодие</t>
  </si>
  <si>
    <t>Объем воды из источников водоснабжения:</t>
  </si>
  <si>
    <t xml:space="preserve">  из поверхностных источников</t>
  </si>
  <si>
    <t>из подземных источников</t>
  </si>
  <si>
    <t>Объем воды от других операторов (покупка воды)</t>
  </si>
  <si>
    <t>Потребление на собственные нужды</t>
  </si>
  <si>
    <t>Объем питьевой воды, поданной в сеть</t>
  </si>
  <si>
    <t>Потери воды</t>
  </si>
  <si>
    <t>5.1</t>
  </si>
  <si>
    <t xml:space="preserve">  потери воды из водопроводной сети</t>
  </si>
  <si>
    <t>5.2</t>
  </si>
  <si>
    <t xml:space="preserve">  неучтенные расходы воды</t>
  </si>
  <si>
    <t>Полезный отпуск питьевой воды, всего</t>
  </si>
  <si>
    <t>6.1.</t>
  </si>
  <si>
    <t>в т.ч. межцеховый оборот:</t>
  </si>
  <si>
    <t>6.1.1</t>
  </si>
  <si>
    <t xml:space="preserve">  для приготовления горячей воды</t>
  </si>
  <si>
    <t>6.1.2</t>
  </si>
  <si>
    <t xml:space="preserve">  для производства тепловой энергии</t>
  </si>
  <si>
    <t>6.1.3</t>
  </si>
  <si>
    <t xml:space="preserve">  на прочие производственные нужды</t>
  </si>
  <si>
    <t>Отпуск питьевой воды, всего</t>
  </si>
  <si>
    <t>проверка</t>
  </si>
  <si>
    <t>7.1.</t>
  </si>
  <si>
    <t>в т.ч. населению:</t>
  </si>
  <si>
    <t xml:space="preserve">  городскому</t>
  </si>
  <si>
    <t xml:space="preserve">          - по приборам учета</t>
  </si>
  <si>
    <t xml:space="preserve">          - по нормативам </t>
  </si>
  <si>
    <t>7.2.</t>
  </si>
  <si>
    <t xml:space="preserve"> сельскому</t>
  </si>
  <si>
    <t>бюджетным потребителям:</t>
  </si>
  <si>
    <t xml:space="preserve">        - расчетными способами</t>
  </si>
  <si>
    <t>7.4</t>
  </si>
  <si>
    <t xml:space="preserve">          - расчетными способами</t>
  </si>
  <si>
    <t>участок Певек</t>
  </si>
  <si>
    <r>
      <t xml:space="preserve">Раздел 3. Перечень мероприятий по ремонту объектов централизованной системы </t>
    </r>
    <r>
      <rPr>
        <b/>
        <sz val="12"/>
        <rFont val="Times New Roman"/>
        <family val="1"/>
        <charset val="204"/>
      </rPr>
      <t>холодного водоснабжения, мероприятий, направленных на улучшение качества питьевой воды, мероприятий по энергосбережению и повышению энергетической эффективности, в том числе по снижению потерь воды при транспортировке</t>
    </r>
  </si>
  <si>
    <r>
      <t>3.1. Мероприятия по ремонту объектов централизованной систе</t>
    </r>
    <r>
      <rPr>
        <b/>
        <sz val="12"/>
        <rFont val="Times New Roman"/>
        <family val="1"/>
        <charset val="204"/>
      </rPr>
      <t>мы холодного водоснабжения</t>
    </r>
  </si>
  <si>
    <t>3.2. Мероприятия, направленные на улучшение качества питьевой воды*</t>
  </si>
  <si>
    <t>3.3. Мероприятий по энергосбережению и повышению энергетической эффективности, в том числе по снижению потерь воды при транспортировке*</t>
  </si>
  <si>
    <t xml:space="preserve">ПЛАН </t>
  </si>
  <si>
    <t>ФАКТ</t>
  </si>
  <si>
    <t>Средства на реализацию мероприятия, тыс.руб.</t>
  </si>
  <si>
    <t>ПЛАН</t>
  </si>
  <si>
    <r>
      <t xml:space="preserve">Раздел 5. Показатели надежности, качества, энергетической эффективности деятельности </t>
    </r>
    <r>
      <rPr>
        <b/>
        <i/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в сфере холодного водоснабжения</t>
    </r>
  </si>
  <si>
    <t>1</t>
  </si>
  <si>
    <t>Руководитель организации</t>
  </si>
  <si>
    <t>(доллжность)</t>
  </si>
  <si>
    <t>(ФИО, подпись)</t>
  </si>
  <si>
    <t>2019 год</t>
  </si>
  <si>
    <t>2020 год</t>
  </si>
  <si>
    <t>2021 год</t>
  </si>
  <si>
    <t>2022 год</t>
  </si>
  <si>
    <t>2023 год</t>
  </si>
  <si>
    <t>Замена участка сети ТВС от ТВК  18 до ТВК 21/1 магистрали Юг-1 в г.Певек</t>
  </si>
  <si>
    <t>Замена участка сети ТВС от ТВК  84 до ТВК 84 а магистрали Запад-1 в г.Певек</t>
  </si>
  <si>
    <t>Замена участка сети ТВС от ТВК  42  магистрали Запад 3 до ТВК 29 магистрали Запад 1  в г.Певек</t>
  </si>
  <si>
    <t>Замена участка сети ТВС от ТВК  34  магистрали Юг 6 до ввода в жилой дом Пугачева 50</t>
  </si>
  <si>
    <t>Замена участка сети ТВС от ТВК  35  магистрали Юг 6 до ввода в жилой дом Пугачева 52</t>
  </si>
  <si>
    <t>Ремонт трубопроводов холодного водоснабжения</t>
  </si>
  <si>
    <t>Отклонение (- не использовано, + перерасход)</t>
  </si>
  <si>
    <t>Причина отклонения</t>
  </si>
  <si>
    <t>Отклонение</t>
  </si>
  <si>
    <t>план - 224,1 тыс. куб. м, факт – 235,1 тыс. куб. м.; в 2018 году для МП «ЧРКХ» установлены тарифы на 2019 – 2023 годы с применением метода индексации, на основе долгосрочных параметров регулирования и данный объем будет принят для расчета тарифа в течение всего долгосрочного периода регулирования, а фактический объем будет отличать от планового</t>
  </si>
  <si>
    <t>план -  12,6 %,  факт – 27,8 % увеличение потерь произошло за счет недобросовестного предоставления показаний индивидуальных приборов учета, а так же превышения фактического потребления питьевой воды в сравнении с установленным нормативом в жилых помещениях необорудованных индивидуальными приборами учета, утечек воды, находящиеся за порогом чувствительности счетного механизма и не определяемых прибором учета (утечки в изношенных санитарных приборах), скрытых утечек и потерь по неопределенным причинам (утечки через сальниковое уплотнение запорной арматуры сверх паспортных данных, заявленных производителем, а так же несанкционированное водопотребление).</t>
  </si>
  <si>
    <t>план -  28,2 тыс.куб.м,  факт – 65,4 тыс.куб.м увеличение потерь произошло за счет недобросовестного предоставления показаний индивидуальных приборов учета, а так же превышения фактического потребления питьевой воды в сравнении с установленным нормативом в жилых помещениях необорудованных индивидуальными приборами учета, утечек воды, находящиеся за порогом чувствительности счетного механизма и не определяемых прибором учета (утечки в изношенных санитарных приборах), скрытых утечек и потерь по неопределенным причинам (утечки через сальниковое уплотнение запорной арматуры сверх паспортных данных, заявленных производителем, а так же несанкционированное водопотребление).</t>
  </si>
  <si>
    <t>уменьшение количества электрической энергии, потребляемой в технологическом процессе произошло за счет экономии энергоресурсов</t>
  </si>
  <si>
    <t xml:space="preserve"> - </t>
  </si>
  <si>
    <t>Мероприятия по ремонтным работам на объектах централизованной системы холодного водоснабжения не выполнялись  на основании полученного письма от Первого заместителя Губернатора Чукотского АО,  № 11-08/34 от 05.03.2019 года (Средства на ремонтные работы сфокусировать только для обеспечения безаварийной работы за счет имеющихся запасов).</t>
  </si>
  <si>
    <t>приведено в соответствие с фактической протяженностью водопроводных сетей, на основании документально подтвержденных данных</t>
  </si>
  <si>
    <t>план -  12,6 %,  факт – 22,8 % увеличение потерь произошло за счет недобросовестного предоставления показаний индивидуальных приборов учета, а так же превышения фактического потребления питьевой воды в сравнении с установленным нормативом в жилых помещениях необорудованных индивидуальными приборами учета, утечек воды, находящиеся за порогом чувствительности счетного механизма и не определяемых прибором учета (утечки в изношенных санитарных приборах), скрытых утечек и потерь по неопределенным причинам (утечки через сальниковое уплотнение запорной арматуры сверх паспортных данных, заявленных производителем, а так же несанкционированное водопотребление).</t>
  </si>
  <si>
    <t>план -  28,2 тыс.куб.м,  факт – 62,8 тыс.куб.м увеличение потерь произошло за счет недобросовестного предоставления показаний индивидуальных приборов учета, а так же превышения фактического потребления питьевой воды в сравнении с установленным нормативом в жилых помещениях необорудованных индивидуальными приборами учета, утечек воды, находящиеся за порогом чувствительности счетного механизма и не определяемых прибором учета (утечки в изношенных санитарных приборах), скрытых утечек и потерь по неопределенным причинам (утечки через сальниковое уплотнение запорной арматуры сверх паспортных данных, заявленных производителем, а так же несанкционированное водопотребление).</t>
  </si>
  <si>
    <t>план - 224,1 тыс. куб. м, факт – 275,3 тыс. куб. м.; в 2018 году для МП «ЧРКХ» установлены тарифы на 2019 – 2023 годы с применением метода индексации, на основе долгосрочных параметров регулирования и данный объем будет принят для расчета тарифа в течение всего долгосрочного периода регулирования, а фактический объем будет отличаться от планового</t>
  </si>
  <si>
    <t>мероприятия не выполнены в связи с проводимыми в 2021 году работами по реализации проекта по строительству объекта "Инженерные сети тепло-водоснабжения и водоотведения (канализации) в г.Певек" предусматривающего полную замену сетей инженерно-технического обеспечения г.Певек на период 2020-2021гг. (письмо МП "ЧРКХ" от 29.04.22 № ОбщИсх-872/4)</t>
  </si>
  <si>
    <t>в связи с отсутствием на территории городского округа Певек аккредитованной лаборатории исполнение плана-графика производственного контроля качества питьевой воды на источниках хозяйственно-питьевого водоснабжения, а также на объектах водоснабжения напрямую зависит от частоты и регулярности авиарейсов по маршруту город Певек – город Анадырь.</t>
  </si>
  <si>
    <t>план -  12,6 %,  факт – 15,3 % увеличение потерь произошло за счет недобросовестного предоставления показаний индивидуальных приборов учета, а так же превышения фактического потребления питьевой воды в сравнении с установленным нормативом в жилых помещениях необорудованных индивидуальными приборами учета, утечек воды, находящиеся за порогом чувствительности счетного механизма и не определяемых прибором учета (утечки в изношенных санитарных приборах), скрытых утечек и потерь по неопределенным причинам (утечки через сальниковое уплотнение запорной арматуры сверх паспортных данных, заявленных производителем, а так же несанкционированное водопотребление).</t>
  </si>
  <si>
    <t>план - 224,1 тыс. куб. м, факт – 283 тыс. куб. м.; в 2018 году для МП «ЧРКХ» установлены тарифы на 2019 – 2023 годы с применением метода индексации, на основе долгосрочных параметров регулирования и данный объем будет принят для расчета тарифа в течение всего долгосрочного периода регулирования, а фактический объем будет отличаться от планового</t>
  </si>
  <si>
    <t>план -  28,2 тыс.куб.м,  факт – 43,3 тыс.куб.м увеличение потерь произошло за счет недобросовестного предоставления показаний индивидуальных приборов учета, а так же превышения фактического потребления питьевой воды в сравнении с установленным нормативом в жилых помещениях необорудованных индивидуальными приборами учета, утечек воды, находящиеся за порогом чувствительности счетного механизма и не определяемых прибором учета (утечки в изношенных санитарных приборах), скрытых утечек и потерь по неопределенным причинам (утечки через сальниковое уплотнение запорной арматуры сверх паспортных данных, заявленных производителем, а так же несанкционированное водопотребление).</t>
  </si>
  <si>
    <t>уменьшение удельного расхода  электрической энергии, потребляемой в технологическом процессе произошло за счет увеличения обьема воды</t>
  </si>
  <si>
    <t>увеличение количества электрической энергии, потребляемой в технологическом процессе произошло за счет увеличения объема воды</t>
  </si>
  <si>
    <t>Е. А. Выжанов</t>
  </si>
  <si>
    <t>-</t>
  </si>
  <si>
    <t>большее количество проб, так как в связи с удаленностью и нерегулярностью авиасообщения в факт 2022 года попали результаты проб за 2021 год</t>
  </si>
  <si>
    <t>увеличение объема потерь, за счет увеличения объема приобретенной воды</t>
  </si>
  <si>
    <t>пробы не соответствуют установленным требованиям по следующим показателям: водородный показатель ниже допустимых значений; превышена массовая концентрация общего железа, массовая концентрация иона-бария</t>
  </si>
  <si>
    <t>мероприятия не выполнены в связи с проводимыми в 2022 году работами по реализации проекта по строительству объекта "Инженерные сети тепло-водоснабжения и водоотведения (канализации) в г.Певек" (письмо МП "ЧРКХ" от 28.04.23 № Отиз-802/4)</t>
  </si>
  <si>
    <t>в сфере водоснабжения (питьевое водоснабжение) за 2019-2023 годы</t>
  </si>
  <si>
    <t>МП «ЧРКХ»</t>
  </si>
  <si>
    <t>меньшее количество проб, так как в связи с удаленностью и нерегулярностью авиасообщения пробы были направлены, но по состоянию на 01.01.2024 протоколы не были получены</t>
  </si>
  <si>
    <t>план - 264,5 тыс. куб. м, факт – 331 тыс. куб. м.; в 2018 году для МП «ЧРКХ» установлены тарифы на 2019 – 2023 годы с применением метода индексации, на основе долгосрочных параметров регулирования и данный объем будет принят для расчета тарифа в течение всего долгосрочного периода регулирования, а фактический объем будет отличаться от планового</t>
  </si>
  <si>
    <t>мероприятия не выполнены в связи с проводимыми с 2019 года по настоящее время работами по  проектированию, строительствуи вводу в эксплуатацию объекта капитального строительства "Инженерные сети тепло-водоснабжения и водоотведения в г.Певек" (письмо МП "ЧРКХ" от 20.05.24 № Отиз-915/4)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</si>
</sst>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"/>
    <numFmt numFmtId="166" formatCode="#,##0.0"/>
    <numFmt numFmtId="167" formatCode="#,##0.00000"/>
    <numFmt numFmtId="168" formatCode="#,##0.000000"/>
  </numFmts>
  <fonts count="24" x14ac:knownFonts="1">
    <font>
      <sz val="10"/>
      <name val="Arial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u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0">
    <xf numFmtId="0" fontId="0" fillId="0" borderId="0"/>
    <xf numFmtId="0" fontId="5" fillId="0" borderId="0"/>
    <xf numFmtId="0" fontId="11" fillId="0" borderId="0"/>
    <xf numFmtId="0" fontId="4" fillId="0" borderId="0"/>
    <xf numFmtId="0" fontId="4" fillId="0" borderId="0"/>
    <xf numFmtId="0" fontId="17" fillId="0" borderId="0"/>
    <xf numFmtId="9" fontId="17" fillId="0" borderId="0" applyFont="0" applyFill="0" applyBorder="0" applyAlignment="0" applyProtection="0"/>
    <xf numFmtId="0" fontId="11" fillId="0" borderId="0"/>
    <xf numFmtId="0" fontId="17" fillId="0" borderId="0"/>
    <xf numFmtId="9" fontId="11" fillId="0" borderId="0" applyFont="0" applyFill="0" applyBorder="0" applyAlignment="0" applyProtection="0"/>
  </cellStyleXfs>
  <cellXfs count="220">
    <xf numFmtId="0" fontId="0" fillId="0" borderId="0" xfId="0"/>
    <xf numFmtId="0" fontId="7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0" borderId="0" xfId="1" applyFont="1" applyBorder="1" applyAlignment="1"/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0" fontId="2" fillId="0" borderId="2" xfId="1" applyFont="1" applyBorder="1" applyAlignment="1">
      <alignment horizontal="center"/>
    </xf>
    <xf numFmtId="0" fontId="2" fillId="0" borderId="2" xfId="1" applyFont="1" applyBorder="1" applyAlignment="1"/>
    <xf numFmtId="0" fontId="2" fillId="0" borderId="0" xfId="1" applyFont="1" applyBorder="1" applyAlignment="1">
      <alignment horizontal="left" wrapText="1"/>
    </xf>
    <xf numFmtId="0" fontId="2" fillId="0" borderId="2" xfId="1" applyFont="1" applyBorder="1" applyAlignment="1">
      <alignment horizontal="left" vertical="center" wrapText="1"/>
    </xf>
    <xf numFmtId="164" fontId="2" fillId="0" borderId="4" xfId="1" applyNumberFormat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164" fontId="2" fillId="0" borderId="15" xfId="1" applyNumberFormat="1" applyFont="1" applyBorder="1" applyAlignment="1">
      <alignment horizontal="center" vertical="center" wrapText="1"/>
    </xf>
    <xf numFmtId="164" fontId="2" fillId="0" borderId="5" xfId="1" applyNumberFormat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6" fillId="0" borderId="0" xfId="2" applyFont="1"/>
    <xf numFmtId="0" fontId="6" fillId="0" borderId="2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justify" vertical="top" wrapText="1"/>
    </xf>
    <xf numFmtId="164" fontId="6" fillId="0" borderId="2" xfId="2" applyNumberFormat="1" applyFont="1" applyBorder="1" applyAlignment="1">
      <alignment horizontal="center" vertical="center" wrapText="1"/>
    </xf>
    <xf numFmtId="0" fontId="6" fillId="0" borderId="7" xfId="2" applyFont="1" applyBorder="1" applyAlignment="1">
      <alignment horizontal="justify" vertical="top" wrapText="1"/>
    </xf>
    <xf numFmtId="49" fontId="6" fillId="0" borderId="2" xfId="2" applyNumberFormat="1" applyFont="1" applyBorder="1" applyAlignment="1">
      <alignment horizontal="center" vertical="center" wrapText="1"/>
    </xf>
    <xf numFmtId="49" fontId="6" fillId="0" borderId="4" xfId="2" applyNumberFormat="1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1" fontId="6" fillId="0" borderId="2" xfId="2" applyNumberFormat="1" applyFont="1" applyBorder="1" applyAlignment="1">
      <alignment horizontal="center" vertical="center" wrapText="1"/>
    </xf>
    <xf numFmtId="0" fontId="6" fillId="0" borderId="2" xfId="2" applyFont="1" applyBorder="1" applyAlignment="1">
      <alignment horizontal="justify" vertical="top" wrapText="1"/>
    </xf>
    <xf numFmtId="165" fontId="6" fillId="0" borderId="2" xfId="2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left" vertical="center" wrapText="1"/>
    </xf>
    <xf numFmtId="2" fontId="6" fillId="0" borderId="2" xfId="2" applyNumberFormat="1" applyFont="1" applyBorder="1" applyAlignment="1">
      <alignment horizontal="center" vertical="center" wrapText="1"/>
    </xf>
    <xf numFmtId="0" fontId="12" fillId="0" borderId="0" xfId="4" applyFont="1"/>
    <xf numFmtId="0" fontId="6" fillId="0" borderId="2" xfId="4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/>
    </xf>
    <xf numFmtId="0" fontId="6" fillId="0" borderId="0" xfId="4" applyFont="1"/>
    <xf numFmtId="0" fontId="6" fillId="0" borderId="0" xfId="4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8" fillId="0" borderId="0" xfId="4" applyFont="1"/>
    <xf numFmtId="0" fontId="2" fillId="0" borderId="0" xfId="1" applyFont="1" applyBorder="1" applyAlignment="1">
      <alignment horizontal="left"/>
    </xf>
    <xf numFmtId="0" fontId="8" fillId="0" borderId="0" xfId="4" applyFont="1" applyBorder="1" applyAlignment="1">
      <alignment horizontal="left"/>
    </xf>
    <xf numFmtId="0" fontId="2" fillId="0" borderId="2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13" fillId="0" borderId="0" xfId="1" applyFont="1"/>
    <xf numFmtId="0" fontId="15" fillId="0" borderId="0" xfId="1" applyFont="1" applyAlignment="1">
      <alignment vertical="top"/>
    </xf>
    <xf numFmtId="0" fontId="9" fillId="0" borderId="1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6" fillId="0" borderId="0" xfId="1" applyFont="1" applyAlignment="1">
      <alignment vertical="center"/>
    </xf>
    <xf numFmtId="49" fontId="14" fillId="0" borderId="2" xfId="1" applyNumberFormat="1" applyFont="1" applyBorder="1" applyAlignment="1">
      <alignment horizontal="center" vertical="center" wrapText="1"/>
    </xf>
    <xf numFmtId="0" fontId="14" fillId="0" borderId="2" xfId="1" applyFont="1" applyBorder="1" applyAlignment="1">
      <alignment vertical="center" wrapText="1"/>
    </xf>
    <xf numFmtId="49" fontId="9" fillId="0" borderId="2" xfId="1" applyNumberFormat="1" applyFont="1" applyBorder="1" applyAlignment="1">
      <alignment horizontal="center" vertical="center" wrapText="1"/>
    </xf>
    <xf numFmtId="0" fontId="9" fillId="0" borderId="2" xfId="1" applyFont="1" applyBorder="1" applyAlignment="1">
      <alignment horizontal="left" vertical="center" wrapText="1" indent="1"/>
    </xf>
    <xf numFmtId="0" fontId="9" fillId="0" borderId="2" xfId="1" applyFont="1" applyBorder="1" applyAlignment="1">
      <alignment horizontal="left" vertical="center" wrapText="1" indent="2"/>
    </xf>
    <xf numFmtId="0" fontId="9" fillId="0" borderId="2" xfId="1" applyFont="1" applyBorder="1" applyAlignment="1">
      <alignment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0" xfId="1" applyFont="1" applyAlignment="1">
      <alignment vertical="center"/>
    </xf>
    <xf numFmtId="0" fontId="16" fillId="2" borderId="2" xfId="1" applyFont="1" applyFill="1" applyBorder="1" applyAlignment="1">
      <alignment vertical="center" wrapText="1"/>
    </xf>
    <xf numFmtId="0" fontId="14" fillId="0" borderId="2" xfId="1" applyFont="1" applyBorder="1" applyAlignment="1">
      <alignment horizontal="left" vertical="center" wrapText="1" indent="1"/>
    </xf>
    <xf numFmtId="0" fontId="9" fillId="0" borderId="2" xfId="1" applyFont="1" applyBorder="1" applyAlignment="1">
      <alignment horizontal="left" vertical="center" wrapText="1" indent="3"/>
    </xf>
    <xf numFmtId="0" fontId="16" fillId="0" borderId="0" xfId="1" applyFont="1"/>
    <xf numFmtId="0" fontId="7" fillId="0" borderId="9" xfId="0" applyFont="1" applyBorder="1"/>
    <xf numFmtId="0" fontId="7" fillId="0" borderId="24" xfId="0" applyFont="1" applyBorder="1"/>
    <xf numFmtId="0" fontId="7" fillId="0" borderId="25" xfId="0" applyFont="1" applyBorder="1"/>
    <xf numFmtId="166" fontId="9" fillId="0" borderId="2" xfId="1" applyNumberFormat="1" applyFont="1" applyBorder="1" applyAlignment="1">
      <alignment horizontal="center" vertical="center" wrapText="1"/>
    </xf>
    <xf numFmtId="166" fontId="2" fillId="0" borderId="15" xfId="1" applyNumberFormat="1" applyFont="1" applyBorder="1" applyAlignment="1">
      <alignment horizontal="center" vertical="center" wrapText="1"/>
    </xf>
    <xf numFmtId="166" fontId="2" fillId="0" borderId="16" xfId="1" applyNumberFormat="1" applyFont="1" applyBorder="1" applyAlignment="1">
      <alignment horizontal="center" vertical="center" wrapText="1"/>
    </xf>
    <xf numFmtId="166" fontId="2" fillId="0" borderId="2" xfId="1" applyNumberFormat="1" applyFont="1" applyBorder="1" applyAlignment="1">
      <alignment horizontal="center" vertical="center" wrapText="1"/>
    </xf>
    <xf numFmtId="0" fontId="6" fillId="0" borderId="7" xfId="0" applyFont="1" applyBorder="1" applyAlignment="1"/>
    <xf numFmtId="0" fontId="6" fillId="0" borderId="18" xfId="0" applyFont="1" applyBorder="1" applyAlignment="1"/>
    <xf numFmtId="0" fontId="9" fillId="0" borderId="2" xfId="1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166" fontId="9" fillId="2" borderId="2" xfId="1" applyNumberFormat="1" applyFont="1" applyFill="1" applyBorder="1" applyAlignment="1">
      <alignment horizontal="center" vertical="center" wrapText="1"/>
    </xf>
    <xf numFmtId="166" fontId="14" fillId="2" borderId="2" xfId="1" applyNumberFormat="1" applyFont="1" applyFill="1" applyBorder="1" applyAlignment="1">
      <alignment horizontal="center" vertical="center" wrapText="1"/>
    </xf>
    <xf numFmtId="166" fontId="2" fillId="0" borderId="15" xfId="1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166" fontId="6" fillId="2" borderId="2" xfId="0" applyNumberFormat="1" applyFont="1" applyFill="1" applyBorder="1" applyAlignment="1">
      <alignment horizontal="center" vertical="center"/>
    </xf>
    <xf numFmtId="166" fontId="6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66" fontId="9" fillId="0" borderId="2" xfId="1" applyNumberFormat="1" applyFont="1" applyFill="1" applyBorder="1" applyAlignment="1">
      <alignment horizontal="center" vertical="center" wrapText="1"/>
    </xf>
    <xf numFmtId="166" fontId="14" fillId="0" borderId="2" xfId="1" applyNumberFormat="1" applyFont="1" applyFill="1" applyBorder="1" applyAlignment="1">
      <alignment horizontal="center" vertical="center" wrapText="1"/>
    </xf>
    <xf numFmtId="166" fontId="6" fillId="0" borderId="2" xfId="2" applyNumberFormat="1" applyFont="1" applyBorder="1" applyAlignment="1">
      <alignment horizontal="center" vertical="center" wrapText="1"/>
    </xf>
    <xf numFmtId="1" fontId="2" fillId="2" borderId="27" xfId="1" applyNumberFormat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164" fontId="2" fillId="0" borderId="27" xfId="1" applyNumberFormat="1" applyFont="1" applyBorder="1" applyAlignment="1">
      <alignment horizontal="center" vertical="center" wrapText="1"/>
    </xf>
    <xf numFmtId="0" fontId="18" fillId="0" borderId="0" xfId="4" applyFont="1" applyBorder="1" applyAlignment="1">
      <alignment horizontal="center"/>
    </xf>
    <xf numFmtId="0" fontId="6" fillId="0" borderId="0" xfId="4" applyFont="1" applyAlignment="1">
      <alignment horizontal="center"/>
    </xf>
    <xf numFmtId="166" fontId="9" fillId="3" borderId="2" xfId="1" applyNumberFormat="1" applyFont="1" applyFill="1" applyBorder="1" applyAlignment="1">
      <alignment horizontal="center" vertical="center" wrapText="1"/>
    </xf>
    <xf numFmtId="0" fontId="13" fillId="0" borderId="14" xfId="1" applyFont="1" applyBorder="1"/>
    <xf numFmtId="0" fontId="15" fillId="0" borderId="14" xfId="1" applyFont="1" applyBorder="1" applyAlignment="1">
      <alignment vertical="top"/>
    </xf>
    <xf numFmtId="166" fontId="2" fillId="0" borderId="26" xfId="1" applyNumberFormat="1" applyFont="1" applyBorder="1" applyAlignment="1">
      <alignment horizontal="center" vertical="center" wrapText="1"/>
    </xf>
    <xf numFmtId="166" fontId="2" fillId="0" borderId="16" xfId="1" applyNumberFormat="1" applyFont="1" applyBorder="1" applyAlignment="1">
      <alignment horizontal="left" vertical="center" wrapText="1"/>
    </xf>
    <xf numFmtId="4" fontId="6" fillId="2" borderId="29" xfId="0" applyNumberFormat="1" applyFont="1" applyFill="1" applyBorder="1" applyAlignment="1">
      <alignment horizontal="center"/>
    </xf>
    <xf numFmtId="0" fontId="2" fillId="0" borderId="16" xfId="1" applyFont="1" applyBorder="1" applyAlignment="1">
      <alignment horizontal="center" vertical="center" wrapText="1"/>
    </xf>
    <xf numFmtId="0" fontId="2" fillId="0" borderId="29" xfId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7" fillId="0" borderId="11" xfId="0" applyFont="1" applyBorder="1"/>
    <xf numFmtId="0" fontId="7" fillId="0" borderId="2" xfId="0" applyFont="1" applyBorder="1"/>
    <xf numFmtId="0" fontId="7" fillId="0" borderId="3" xfId="0" applyFont="1" applyBorder="1"/>
    <xf numFmtId="0" fontId="2" fillId="0" borderId="11" xfId="1" applyFont="1" applyBorder="1" applyAlignment="1">
      <alignment vertical="center" wrapText="1"/>
    </xf>
    <xf numFmtId="0" fontId="8" fillId="0" borderId="11" xfId="0" applyNumberFormat="1" applyFont="1" applyBorder="1" applyAlignment="1">
      <alignment vertical="center" wrapText="1"/>
    </xf>
    <xf numFmtId="0" fontId="19" fillId="0" borderId="2" xfId="2" applyFont="1" applyBorder="1" applyAlignment="1">
      <alignment horizontal="center" vertical="center" wrapText="1"/>
    </xf>
    <xf numFmtId="165" fontId="19" fillId="0" borderId="2" xfId="2" applyNumberFormat="1" applyFont="1" applyBorder="1" applyAlignment="1">
      <alignment horizontal="center" vertical="center" wrapText="1"/>
    </xf>
    <xf numFmtId="167" fontId="16" fillId="0" borderId="0" xfId="1" applyNumberFormat="1" applyFont="1"/>
    <xf numFmtId="167" fontId="16" fillId="0" borderId="0" xfId="1" applyNumberFormat="1" applyFont="1" applyAlignment="1">
      <alignment horizontal="center"/>
    </xf>
    <xf numFmtId="0" fontId="6" fillId="0" borderId="2" xfId="2" applyFont="1" applyBorder="1" applyAlignment="1">
      <alignment horizontal="center" vertical="top" wrapText="1"/>
    </xf>
    <xf numFmtId="168" fontId="16" fillId="0" borderId="0" xfId="1" applyNumberFormat="1" applyFont="1" applyAlignment="1">
      <alignment horizontal="center"/>
    </xf>
    <xf numFmtId="168" fontId="16" fillId="0" borderId="0" xfId="1" applyNumberFormat="1" applyFont="1"/>
    <xf numFmtId="0" fontId="7" fillId="0" borderId="26" xfId="0" applyFont="1" applyBorder="1"/>
    <xf numFmtId="166" fontId="2" fillId="0" borderId="27" xfId="1" applyNumberFormat="1" applyFont="1" applyBorder="1" applyAlignment="1">
      <alignment horizontal="center" vertical="center" wrapText="1"/>
    </xf>
    <xf numFmtId="166" fontId="2" fillId="0" borderId="5" xfId="1" applyNumberFormat="1" applyFont="1" applyBorder="1" applyAlignment="1">
      <alignment horizontal="center" vertical="center" wrapText="1"/>
    </xf>
    <xf numFmtId="1" fontId="2" fillId="2" borderId="5" xfId="1" applyNumberFormat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65" fontId="6" fillId="0" borderId="3" xfId="0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166" fontId="2" fillId="2" borderId="16" xfId="1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166" fontId="6" fillId="0" borderId="11" xfId="0" applyNumberFormat="1" applyFont="1" applyBorder="1" applyAlignment="1">
      <alignment horizontal="center" vertical="center"/>
    </xf>
    <xf numFmtId="165" fontId="20" fillId="0" borderId="3" xfId="0" applyNumberFormat="1" applyFont="1" applyBorder="1" applyAlignment="1">
      <alignment horizontal="center" vertical="center" wrapText="1"/>
    </xf>
    <xf numFmtId="0" fontId="20" fillId="0" borderId="2" xfId="2" applyFont="1" applyBorder="1" applyAlignment="1">
      <alignment horizontal="center" vertical="top" wrapText="1"/>
    </xf>
    <xf numFmtId="164" fontId="21" fillId="0" borderId="2" xfId="2" applyNumberFormat="1" applyFont="1" applyBorder="1" applyAlignment="1">
      <alignment horizontal="center" vertical="center" wrapText="1"/>
    </xf>
    <xf numFmtId="164" fontId="20" fillId="0" borderId="2" xfId="2" applyNumberFormat="1" applyFont="1" applyBorder="1" applyAlignment="1">
      <alignment horizontal="center" vertical="center" wrapText="1"/>
    </xf>
    <xf numFmtId="166" fontId="14" fillId="0" borderId="2" xfId="1" applyNumberFormat="1" applyFont="1" applyBorder="1" applyAlignment="1">
      <alignment horizontal="center" vertical="center" wrapText="1"/>
    </xf>
    <xf numFmtId="0" fontId="22" fillId="0" borderId="2" xfId="2" applyFont="1" applyBorder="1" applyAlignment="1">
      <alignment horizontal="center" vertical="top" wrapText="1"/>
    </xf>
    <xf numFmtId="164" fontId="22" fillId="0" borderId="2" xfId="2" applyNumberFormat="1" applyFont="1" applyBorder="1" applyAlignment="1">
      <alignment horizontal="center" vertical="center" wrapText="1"/>
    </xf>
    <xf numFmtId="164" fontId="23" fillId="0" borderId="2" xfId="2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166" fontId="2" fillId="0" borderId="3" xfId="1" applyNumberFormat="1" applyFont="1" applyBorder="1" applyAlignment="1">
      <alignment horizontal="center" vertical="center" wrapText="1"/>
    </xf>
    <xf numFmtId="166" fontId="2" fillId="0" borderId="5" xfId="1" applyNumberFormat="1" applyFont="1" applyBorder="1" applyAlignment="1">
      <alignment horizontal="left" vertical="center" wrapText="1"/>
    </xf>
    <xf numFmtId="4" fontId="6" fillId="2" borderId="10" xfId="0" applyNumberFormat="1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wrapText="1"/>
    </xf>
    <xf numFmtId="0" fontId="8" fillId="0" borderId="0" xfId="4" applyFont="1" applyAlignment="1">
      <alignment horizontal="center"/>
    </xf>
    <xf numFmtId="0" fontId="13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3" fillId="0" borderId="8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top"/>
    </xf>
    <xf numFmtId="0" fontId="2" fillId="0" borderId="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 wrapText="1"/>
    </xf>
    <xf numFmtId="0" fontId="14" fillId="0" borderId="18" xfId="1" applyFont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 wrapText="1"/>
    </xf>
    <xf numFmtId="0" fontId="16" fillId="0" borderId="28" xfId="1" applyFont="1" applyBorder="1" applyAlignment="1">
      <alignment horizontal="center" vertical="top"/>
    </xf>
    <xf numFmtId="0" fontId="16" fillId="0" borderId="8" xfId="1" applyFont="1" applyBorder="1" applyAlignment="1">
      <alignment horizontal="center" vertical="top"/>
    </xf>
    <xf numFmtId="0" fontId="16" fillId="0" borderId="22" xfId="1" applyFont="1" applyBorder="1" applyAlignment="1">
      <alignment horizontal="center" vertical="top"/>
    </xf>
    <xf numFmtId="0" fontId="2" fillId="0" borderId="4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166" fontId="6" fillId="2" borderId="10" xfId="0" applyNumberFormat="1" applyFont="1" applyFill="1" applyBorder="1" applyAlignment="1">
      <alignment horizontal="center" vertical="center"/>
    </xf>
    <xf numFmtId="166" fontId="6" fillId="2" borderId="13" xfId="0" applyNumberFormat="1" applyFont="1" applyFill="1" applyBorder="1" applyAlignment="1">
      <alignment horizontal="center" vertical="center"/>
    </xf>
    <xf numFmtId="166" fontId="6" fillId="2" borderId="6" xfId="0" applyNumberFormat="1" applyFont="1" applyFill="1" applyBorder="1" applyAlignment="1">
      <alignment horizontal="center" vertical="center"/>
    </xf>
    <xf numFmtId="0" fontId="2" fillId="0" borderId="7" xfId="1" applyFont="1" applyBorder="1" applyAlignment="1">
      <alignment horizontal="left" vertical="center" wrapText="1"/>
    </xf>
    <xf numFmtId="0" fontId="2" fillId="0" borderId="18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166" fontId="6" fillId="2" borderId="18" xfId="0" applyNumberFormat="1" applyFont="1" applyFill="1" applyBorder="1" applyAlignment="1">
      <alignment horizontal="center"/>
    </xf>
    <xf numFmtId="166" fontId="6" fillId="2" borderId="11" xfId="0" applyNumberFormat="1" applyFont="1" applyFill="1" applyBorder="1" applyAlignment="1">
      <alignment horizontal="center"/>
    </xf>
    <xf numFmtId="166" fontId="6" fillId="2" borderId="29" xfId="0" applyNumberFormat="1" applyFont="1" applyFill="1" applyBorder="1" applyAlignment="1">
      <alignment horizontal="center" vertical="center"/>
    </xf>
    <xf numFmtId="166" fontId="6" fillId="2" borderId="30" xfId="0" applyNumberFormat="1" applyFont="1" applyFill="1" applyBorder="1" applyAlignment="1">
      <alignment horizontal="center" vertical="center"/>
    </xf>
    <xf numFmtId="166" fontId="6" fillId="2" borderId="31" xfId="0" applyNumberFormat="1" applyFont="1" applyFill="1" applyBorder="1" applyAlignment="1">
      <alignment horizontal="center" vertical="center"/>
    </xf>
    <xf numFmtId="0" fontId="2" fillId="0" borderId="7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166" fontId="6" fillId="0" borderId="17" xfId="0" applyNumberFormat="1" applyFont="1" applyBorder="1" applyAlignment="1">
      <alignment horizontal="center" vertical="center"/>
    </xf>
    <xf numFmtId="166" fontId="6" fillId="0" borderId="20" xfId="0" applyNumberFormat="1" applyFont="1" applyBorder="1" applyAlignment="1">
      <alignment horizontal="center" vertical="center"/>
    </xf>
    <xf numFmtId="166" fontId="6" fillId="0" borderId="21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left" vertical="center" wrapText="1"/>
    </xf>
    <xf numFmtId="49" fontId="2" fillId="0" borderId="13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166" fontId="6" fillId="2" borderId="9" xfId="0" applyNumberFormat="1" applyFont="1" applyFill="1" applyBorder="1" applyAlignment="1">
      <alignment horizontal="center" vertical="center"/>
    </xf>
    <xf numFmtId="166" fontId="6" fillId="2" borderId="24" xfId="0" applyNumberFormat="1" applyFont="1" applyFill="1" applyBorder="1" applyAlignment="1">
      <alignment horizontal="center" vertical="center"/>
    </xf>
    <xf numFmtId="166" fontId="6" fillId="2" borderId="25" xfId="0" applyNumberFormat="1" applyFont="1" applyFill="1" applyBorder="1" applyAlignment="1">
      <alignment horizontal="center" vertical="center"/>
    </xf>
    <xf numFmtId="0" fontId="2" fillId="0" borderId="16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wrapText="1"/>
    </xf>
    <xf numFmtId="49" fontId="2" fillId="0" borderId="29" xfId="0" applyNumberFormat="1" applyFont="1" applyBorder="1" applyAlignment="1">
      <alignment horizontal="left" vertical="center" wrapText="1"/>
    </xf>
    <xf numFmtId="49" fontId="2" fillId="0" borderId="30" xfId="0" applyNumberFormat="1" applyFont="1" applyBorder="1" applyAlignment="1">
      <alignment horizontal="left" vertical="center" wrapText="1"/>
    </xf>
    <xf numFmtId="49" fontId="2" fillId="0" borderId="31" xfId="0" applyNumberFormat="1" applyFont="1" applyBorder="1" applyAlignment="1">
      <alignment horizontal="left" vertical="center" wrapText="1"/>
    </xf>
    <xf numFmtId="0" fontId="2" fillId="0" borderId="2" xfId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18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2" fillId="0" borderId="19" xfId="1" applyFont="1" applyBorder="1" applyAlignment="1">
      <alignment horizontal="left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wrapText="1"/>
    </xf>
    <xf numFmtId="0" fontId="6" fillId="0" borderId="7" xfId="2" applyFont="1" applyBorder="1" applyAlignment="1">
      <alignment horizontal="center" vertical="center" wrapText="1"/>
    </xf>
    <xf numFmtId="0" fontId="6" fillId="0" borderId="18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16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</cellXfs>
  <cellStyles count="10">
    <cellStyle name="Обычный" xfId="0" builtinId="0"/>
    <cellStyle name="Обычный 2" xfId="5"/>
    <cellStyle name="Обычный 2_ООО Тепловая компания (печора)" xfId="1"/>
    <cellStyle name="Обычный 3" xfId="7"/>
    <cellStyle name="Обычный 5" xfId="2"/>
    <cellStyle name="Обычный 8" xfId="8"/>
    <cellStyle name="Обычный_PP_PitWater" xfId="4"/>
    <cellStyle name="Процентный 2" xfId="6"/>
    <cellStyle name="Процентный 4" xfId="9"/>
    <cellStyle name="Стиль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PPROM\committeecost\&#1046;&#1050;&#1061;\&#1050;&#1054;&#1052;&#1052;&#1059;&#1053;&#1040;&#1051;&#1068;&#1053;&#1067;&#1045;%20&#1059;&#1057;&#1051;&#1059;&#1043;&#1048;%20&#1085;&#1072;%202023%20&#1075;&#1086;&#1076;\&#1055;&#1055;%20&#1042;&#1057;%20&#1042;&#1054;%202019-2023\&#1055;&#1055;%20&#1092;&#1072;&#1082;&#1090;%202021\&#1086;&#1090;%20&#1056;&#1054;\&#1063;&#1056;&#1050;&#1061;\&#1061;&#1042;&#1057;%20&#1055;&#1055;%20&#1063;&#1056;&#1050;&#1061;%20&#1055;&#1042;%202021%20&#1092;&#1072;&#1082;&#1090;%20&#1086;&#1090;&#108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PPROM\committeecost\&#1046;&#1050;&#1061;\&#1050;&#1054;&#1052;&#1052;&#1059;&#1053;&#1040;&#1051;&#1068;&#1053;&#1067;&#1045;%20&#1059;&#1057;&#1051;&#1059;&#1043;&#1048;%20&#1085;&#1072;%202024%20&#1075;&#1086;&#1076;\&#1055;&#1055;%20&#1042;&#1057;%20&#1042;&#1054;%202019-2023\&#1055;&#1055;%20&#1092;&#1072;&#1082;&#1090;%202022\&#1086;&#1090;%20&#1056;&#1054;\&#1063;&#1056;&#1050;&#1061;\&#1055;&#1055;%202022%20&#1075;&#1086;&#1076;\&#1061;&#1042;&#1057;%20&#1055;&#1055;%20&#1063;&#1056;&#1050;&#1061;%20&#1055;&#1042;%202022%20&#1092;&#1072;&#1082;&#1090;%20&#1079;&#1072;&#108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1"/>
      <sheetName val="раздел 2"/>
      <sheetName val="раздел 3"/>
      <sheetName val="раздел 4"/>
      <sheetName val="раздел 5"/>
      <sheetName val="Певек"/>
    </sheetNames>
    <sheetDataSet>
      <sheetData sheetId="0"/>
      <sheetData sheetId="1"/>
      <sheetData sheetId="2"/>
      <sheetData sheetId="3"/>
      <sheetData sheetId="4"/>
      <sheetData sheetId="5">
        <row r="14">
          <cell r="E14">
            <v>282988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1"/>
      <sheetName val="раздел 2"/>
      <sheetName val="раздел 3"/>
      <sheetName val="раздел 4"/>
      <sheetName val="раздел 5"/>
      <sheetName val="ПВ"/>
      <sheetName val="амортиз карточка"/>
      <sheetName val="амортизация"/>
    </sheetNames>
    <sheetDataSet>
      <sheetData sheetId="0"/>
      <sheetData sheetId="1"/>
      <sheetData sheetId="2"/>
      <sheetData sheetId="3"/>
      <sheetData sheetId="4"/>
      <sheetData sheetId="5">
        <row r="14">
          <cell r="E14">
            <v>287449</v>
          </cell>
        </row>
      </sheetData>
      <sheetData sheetId="6"/>
      <sheetData sheetId="7">
        <row r="22">
          <cell r="L22">
            <v>1118059.29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C25"/>
  <sheetViews>
    <sheetView workbookViewId="0">
      <selection activeCell="A29" sqref="A29"/>
    </sheetView>
  </sheetViews>
  <sheetFormatPr defaultColWidth="9.140625" defaultRowHeight="15.75" x14ac:dyDescent="0.25"/>
  <cols>
    <col min="1" max="1" width="51.28515625" style="36" customWidth="1"/>
    <col min="2" max="2" width="61.85546875" style="36" customWidth="1"/>
    <col min="3" max="3" width="7" style="36" customWidth="1"/>
    <col min="4" max="4" width="6.7109375" style="36" customWidth="1"/>
    <col min="5" max="16384" width="9.140625" style="36"/>
  </cols>
  <sheetData>
    <row r="1" spans="1:2" s="33" customFormat="1" ht="18.75" x14ac:dyDescent="0.3">
      <c r="A1" s="142" t="s">
        <v>67</v>
      </c>
      <c r="B1" s="142"/>
    </row>
    <row r="2" spans="1:2" s="33" customFormat="1" ht="18.75" x14ac:dyDescent="0.3">
      <c r="A2" s="143" t="s">
        <v>161</v>
      </c>
      <c r="B2" s="143"/>
    </row>
    <row r="3" spans="1:2" s="33" customFormat="1" ht="18.75" x14ac:dyDescent="0.3">
      <c r="A3" s="144"/>
      <c r="B3" s="145"/>
    </row>
    <row r="4" spans="1:2" s="33" customFormat="1" ht="18.75" x14ac:dyDescent="0.3">
      <c r="A4" s="146" t="s">
        <v>59</v>
      </c>
      <c r="B4" s="146"/>
    </row>
    <row r="5" spans="1:2" ht="36.75" customHeight="1" x14ac:dyDescent="0.25">
      <c r="A5" s="34" t="s">
        <v>60</v>
      </c>
      <c r="B5" s="35" t="s">
        <v>162</v>
      </c>
    </row>
    <row r="6" spans="1:2" ht="36.75" customHeight="1" x14ac:dyDescent="0.25">
      <c r="A6" s="34" t="s">
        <v>61</v>
      </c>
      <c r="B6" s="9" t="s">
        <v>66</v>
      </c>
    </row>
    <row r="7" spans="1:2" ht="36.75" customHeight="1" x14ac:dyDescent="0.25">
      <c r="A7" s="34" t="s">
        <v>62</v>
      </c>
      <c r="B7" s="9" t="s">
        <v>63</v>
      </c>
    </row>
    <row r="8" spans="1:2" ht="36.75" customHeight="1" x14ac:dyDescent="0.25">
      <c r="A8" s="34" t="s">
        <v>64</v>
      </c>
      <c r="B8" s="35" t="s">
        <v>65</v>
      </c>
    </row>
    <row r="9" spans="1:2" s="39" customFormat="1" x14ac:dyDescent="0.25">
      <c r="A9" s="37"/>
      <c r="B9" s="38"/>
    </row>
    <row r="12" spans="1:2" x14ac:dyDescent="0.25">
      <c r="A12" s="92" t="s">
        <v>121</v>
      </c>
      <c r="B12" s="92" t="s">
        <v>155</v>
      </c>
    </row>
    <row r="13" spans="1:2" x14ac:dyDescent="0.25">
      <c r="A13" s="93" t="s">
        <v>122</v>
      </c>
      <c r="B13" s="93" t="s">
        <v>123</v>
      </c>
    </row>
    <row r="20" spans="1:3" x14ac:dyDescent="0.25">
      <c r="C20" s="40"/>
    </row>
    <row r="22" spans="1:3" x14ac:dyDescent="0.25">
      <c r="C22" s="41"/>
    </row>
    <row r="25" spans="1:3" s="39" customFormat="1" x14ac:dyDescent="0.25">
      <c r="A25" s="36"/>
      <c r="B25" s="36"/>
      <c r="C25" s="36"/>
    </row>
  </sheetData>
  <mergeCells count="4">
    <mergeCell ref="A1:B1"/>
    <mergeCell ref="A2:B2"/>
    <mergeCell ref="A3:B3"/>
    <mergeCell ref="A4:B4"/>
  </mergeCells>
  <printOptions horizontalCentered="1"/>
  <pageMargins left="1.1811023622047245" right="0.39370078740157483" top="0.39370078740157483" bottom="0.3937007874015748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X44"/>
  <sheetViews>
    <sheetView zoomScale="85" zoomScaleNormal="8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W24" sqref="W24"/>
    </sheetView>
  </sheetViews>
  <sheetFormatPr defaultColWidth="9.140625" defaultRowHeight="12.75" x14ac:dyDescent="0.2"/>
  <cols>
    <col min="1" max="1" width="6.7109375" style="62" customWidth="1"/>
    <col min="2" max="2" width="59.7109375" style="62" customWidth="1"/>
    <col min="3" max="3" width="12.140625" style="62" customWidth="1"/>
    <col min="4" max="4" width="16.28515625" style="62" customWidth="1"/>
    <col min="5" max="5" width="15.140625" style="62" customWidth="1"/>
    <col min="6" max="6" width="15.7109375" style="62" customWidth="1"/>
    <col min="7" max="7" width="16.28515625" style="62" customWidth="1"/>
    <col min="8" max="8" width="13.28515625" style="62" customWidth="1"/>
    <col min="9" max="9" width="14.42578125" style="62" customWidth="1"/>
    <col min="10" max="10" width="16.140625" style="62" customWidth="1"/>
    <col min="11" max="11" width="16.28515625" style="62" customWidth="1"/>
    <col min="12" max="22" width="13.7109375" style="62" customWidth="1"/>
    <col min="23" max="23" width="11.85546875" style="62" customWidth="1"/>
    <col min="24" max="16384" width="9.140625" style="62"/>
  </cols>
  <sheetData>
    <row r="1" spans="1:24" s="45" customFormat="1" ht="30.75" customHeight="1" x14ac:dyDescent="0.3">
      <c r="A1" s="147" t="s">
        <v>68</v>
      </c>
      <c r="B1" s="147"/>
      <c r="C1" s="147"/>
      <c r="D1" s="147"/>
      <c r="E1" s="147"/>
      <c r="F1" s="147"/>
      <c r="G1" s="147"/>
    </row>
    <row r="2" spans="1:24" s="45" customFormat="1" ht="19.5" customHeight="1" x14ac:dyDescent="0.3">
      <c r="A2" s="148" t="s">
        <v>69</v>
      </c>
      <c r="B2" s="148" t="s">
        <v>70</v>
      </c>
      <c r="C2" s="148" t="s">
        <v>16</v>
      </c>
      <c r="D2" s="155" t="s">
        <v>71</v>
      </c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7"/>
      <c r="X2" s="95"/>
    </row>
    <row r="3" spans="1:24" s="46" customFormat="1" ht="22.5" customHeight="1" x14ac:dyDescent="0.2">
      <c r="A3" s="148"/>
      <c r="B3" s="148"/>
      <c r="C3" s="148"/>
      <c r="D3" s="158" t="s">
        <v>110</v>
      </c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60"/>
      <c r="X3" s="96"/>
    </row>
    <row r="4" spans="1:24" s="46" customFormat="1" ht="15" customHeight="1" x14ac:dyDescent="0.2">
      <c r="A4" s="148"/>
      <c r="B4" s="148"/>
      <c r="C4" s="148"/>
      <c r="D4" s="149" t="s">
        <v>124</v>
      </c>
      <c r="E4" s="149"/>
      <c r="F4" s="149"/>
      <c r="G4" s="150"/>
      <c r="H4" s="161" t="s">
        <v>125</v>
      </c>
      <c r="I4" s="162"/>
      <c r="J4" s="162"/>
      <c r="K4" s="163"/>
      <c r="L4" s="154" t="s">
        <v>126</v>
      </c>
      <c r="M4" s="154"/>
      <c r="N4" s="154"/>
      <c r="O4" s="154"/>
      <c r="P4" s="154" t="s">
        <v>127</v>
      </c>
      <c r="Q4" s="154"/>
      <c r="R4" s="154"/>
      <c r="S4" s="154"/>
      <c r="T4" s="154" t="s">
        <v>128</v>
      </c>
      <c r="U4" s="154"/>
      <c r="V4" s="154"/>
      <c r="W4" s="154"/>
    </row>
    <row r="5" spans="1:24" s="46" customFormat="1" ht="15" customHeight="1" x14ac:dyDescent="0.2">
      <c r="A5" s="148"/>
      <c r="B5" s="148"/>
      <c r="C5" s="148"/>
      <c r="D5" s="47" t="s">
        <v>72</v>
      </c>
      <c r="E5" s="151" t="s">
        <v>73</v>
      </c>
      <c r="F5" s="152"/>
      <c r="G5" s="153"/>
      <c r="H5" s="48" t="s">
        <v>72</v>
      </c>
      <c r="I5" s="151" t="s">
        <v>73</v>
      </c>
      <c r="J5" s="152"/>
      <c r="K5" s="153"/>
      <c r="L5" s="48" t="s">
        <v>72</v>
      </c>
      <c r="M5" s="151" t="s">
        <v>73</v>
      </c>
      <c r="N5" s="152"/>
      <c r="O5" s="153"/>
      <c r="P5" s="87" t="s">
        <v>72</v>
      </c>
      <c r="Q5" s="151" t="s">
        <v>73</v>
      </c>
      <c r="R5" s="152"/>
      <c r="S5" s="153"/>
      <c r="T5" s="87" t="s">
        <v>72</v>
      </c>
      <c r="U5" s="151" t="s">
        <v>73</v>
      </c>
      <c r="V5" s="152"/>
      <c r="W5" s="153"/>
    </row>
    <row r="6" spans="1:24" s="46" customFormat="1" ht="19.5" customHeight="1" x14ac:dyDescent="0.2">
      <c r="A6" s="148"/>
      <c r="B6" s="148"/>
      <c r="C6" s="148"/>
      <c r="D6" s="47" t="s">
        <v>74</v>
      </c>
      <c r="E6" s="48" t="s">
        <v>75</v>
      </c>
      <c r="F6" s="48" t="s">
        <v>76</v>
      </c>
      <c r="G6" s="48" t="s">
        <v>74</v>
      </c>
      <c r="H6" s="48" t="s">
        <v>74</v>
      </c>
      <c r="I6" s="72" t="s">
        <v>75</v>
      </c>
      <c r="J6" s="72" t="s">
        <v>76</v>
      </c>
      <c r="K6" s="72" t="s">
        <v>74</v>
      </c>
      <c r="L6" s="48" t="s">
        <v>74</v>
      </c>
      <c r="M6" s="85" t="s">
        <v>75</v>
      </c>
      <c r="N6" s="85" t="s">
        <v>76</v>
      </c>
      <c r="O6" s="85" t="s">
        <v>74</v>
      </c>
      <c r="P6" s="87" t="s">
        <v>74</v>
      </c>
      <c r="Q6" s="87" t="s">
        <v>75</v>
      </c>
      <c r="R6" s="87" t="s">
        <v>76</v>
      </c>
      <c r="S6" s="87" t="s">
        <v>74</v>
      </c>
      <c r="T6" s="87" t="s">
        <v>74</v>
      </c>
      <c r="U6" s="87" t="s">
        <v>75</v>
      </c>
      <c r="V6" s="87" t="s">
        <v>76</v>
      </c>
      <c r="W6" s="87" t="s">
        <v>74</v>
      </c>
    </row>
    <row r="7" spans="1:24" s="50" customFormat="1" ht="15" x14ac:dyDescent="0.2">
      <c r="A7" s="48">
        <v>1</v>
      </c>
      <c r="B7" s="48">
        <v>2</v>
      </c>
      <c r="C7" s="49">
        <v>3</v>
      </c>
      <c r="D7" s="48">
        <f>C7+1</f>
        <v>4</v>
      </c>
      <c r="E7" s="48">
        <v>5</v>
      </c>
      <c r="F7" s="48">
        <v>6</v>
      </c>
      <c r="G7" s="48">
        <v>7</v>
      </c>
      <c r="H7" s="48">
        <v>8</v>
      </c>
      <c r="I7" s="72">
        <f>H7+1</f>
        <v>9</v>
      </c>
      <c r="J7" s="72">
        <f t="shared" ref="J7:L7" si="0">I7+1</f>
        <v>10</v>
      </c>
      <c r="K7" s="72">
        <f t="shared" si="0"/>
        <v>11</v>
      </c>
      <c r="L7" s="72">
        <f t="shared" si="0"/>
        <v>12</v>
      </c>
      <c r="M7" s="85">
        <f>L7+1</f>
        <v>13</v>
      </c>
      <c r="N7" s="85">
        <f t="shared" ref="N7" si="1">M7+1</f>
        <v>14</v>
      </c>
      <c r="O7" s="85">
        <f t="shared" ref="O7" si="2">N7+1</f>
        <v>15</v>
      </c>
      <c r="P7" s="87">
        <f t="shared" ref="P7" si="3">O7+1</f>
        <v>16</v>
      </c>
      <c r="Q7" s="87">
        <f>P7+1</f>
        <v>17</v>
      </c>
      <c r="R7" s="87">
        <f t="shared" ref="R7" si="4">Q7+1</f>
        <v>18</v>
      </c>
      <c r="S7" s="87">
        <f t="shared" ref="S7" si="5">R7+1</f>
        <v>19</v>
      </c>
      <c r="T7" s="87">
        <f t="shared" ref="T7" si="6">S7+1</f>
        <v>20</v>
      </c>
      <c r="U7" s="87">
        <f>T7+1</f>
        <v>21</v>
      </c>
      <c r="V7" s="87">
        <f t="shared" ref="V7" si="7">U7+1</f>
        <v>22</v>
      </c>
      <c r="W7" s="87">
        <f t="shared" ref="W7" si="8">V7+1</f>
        <v>23</v>
      </c>
    </row>
    <row r="8" spans="1:24" s="50" customFormat="1" ht="18" customHeight="1" x14ac:dyDescent="0.2">
      <c r="A8" s="51" t="s">
        <v>6</v>
      </c>
      <c r="B8" s="52" t="s">
        <v>77</v>
      </c>
      <c r="C8" s="49" t="s">
        <v>25</v>
      </c>
      <c r="D8" s="66"/>
      <c r="E8" s="66">
        <f t="shared" ref="E8:F8" si="9">E9+E10</f>
        <v>0</v>
      </c>
      <c r="F8" s="66">
        <f t="shared" si="9"/>
        <v>0</v>
      </c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</row>
    <row r="9" spans="1:24" s="50" customFormat="1" ht="18" customHeight="1" x14ac:dyDescent="0.2">
      <c r="A9" s="53" t="s">
        <v>19</v>
      </c>
      <c r="B9" s="54" t="s">
        <v>78</v>
      </c>
      <c r="C9" s="49" t="s">
        <v>25</v>
      </c>
      <c r="D9" s="74"/>
      <c r="E9" s="74">
        <v>0</v>
      </c>
      <c r="F9" s="74">
        <v>0</v>
      </c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</row>
    <row r="10" spans="1:24" s="50" customFormat="1" ht="18" customHeight="1" x14ac:dyDescent="0.2">
      <c r="A10" s="53" t="s">
        <v>20</v>
      </c>
      <c r="B10" s="55" t="s">
        <v>79</v>
      </c>
      <c r="C10" s="49" t="s">
        <v>25</v>
      </c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</row>
    <row r="11" spans="1:24" s="50" customFormat="1" ht="18" customHeight="1" x14ac:dyDescent="0.2">
      <c r="A11" s="51" t="s">
        <v>8</v>
      </c>
      <c r="B11" s="52" t="s">
        <v>80</v>
      </c>
      <c r="C11" s="49" t="s">
        <v>25</v>
      </c>
      <c r="D11" s="74">
        <v>224102.402</v>
      </c>
      <c r="E11" s="74">
        <v>115014</v>
      </c>
      <c r="F11" s="74">
        <v>120083</v>
      </c>
      <c r="G11" s="74">
        <v>235097</v>
      </c>
      <c r="H11" s="74">
        <v>224102.402</v>
      </c>
      <c r="I11" s="74">
        <v>127995</v>
      </c>
      <c r="J11" s="74">
        <v>147277</v>
      </c>
      <c r="K11" s="74">
        <v>275272</v>
      </c>
      <c r="L11" s="74">
        <v>224102.402</v>
      </c>
      <c r="M11" s="81">
        <v>146337</v>
      </c>
      <c r="N11" s="81">
        <v>136651</v>
      </c>
      <c r="O11" s="74">
        <v>282988</v>
      </c>
      <c r="P11" s="74">
        <v>227879.66700000002</v>
      </c>
      <c r="Q11" s="132">
        <v>135246</v>
      </c>
      <c r="R11" s="132">
        <v>152203</v>
      </c>
      <c r="S11" s="75">
        <f>Q11+R11</f>
        <v>287449</v>
      </c>
      <c r="T11" s="74">
        <v>264452.33299999998</v>
      </c>
      <c r="U11" s="94">
        <v>170286</v>
      </c>
      <c r="V11" s="94">
        <v>160738</v>
      </c>
      <c r="W11" s="74">
        <f>U11+V11</f>
        <v>331024</v>
      </c>
    </row>
    <row r="12" spans="1:24" s="50" customFormat="1" ht="18" customHeight="1" x14ac:dyDescent="0.2">
      <c r="A12" s="53" t="s">
        <v>9</v>
      </c>
      <c r="B12" s="56" t="s">
        <v>81</v>
      </c>
      <c r="C12" s="49" t="s">
        <v>25</v>
      </c>
      <c r="D12" s="74">
        <v>25.515999999999998</v>
      </c>
      <c r="E12" s="74">
        <v>9.1010000000000009</v>
      </c>
      <c r="F12" s="74">
        <v>24.082999999999998</v>
      </c>
      <c r="G12" s="74">
        <v>33.183999999999997</v>
      </c>
      <c r="H12" s="74">
        <v>25.515999999999998</v>
      </c>
      <c r="I12" s="74">
        <v>6.9039999999999999</v>
      </c>
      <c r="J12" s="74">
        <v>22.378</v>
      </c>
      <c r="K12" s="74">
        <v>29.282</v>
      </c>
      <c r="L12" s="74">
        <v>25.515999999999998</v>
      </c>
      <c r="M12" s="81">
        <v>42.759</v>
      </c>
      <c r="N12" s="81">
        <v>83.863</v>
      </c>
      <c r="O12" s="74">
        <v>126.622</v>
      </c>
      <c r="P12" s="74">
        <v>49.588000000000001</v>
      </c>
      <c r="Q12" s="66">
        <v>18.021000000000001</v>
      </c>
      <c r="R12" s="66">
        <v>17.937000000000001</v>
      </c>
      <c r="S12" s="74">
        <f>Q12+R12</f>
        <v>35.957999999999998</v>
      </c>
      <c r="T12" s="74">
        <v>63.029333333333334</v>
      </c>
      <c r="U12" s="94">
        <v>14.512</v>
      </c>
      <c r="V12" s="94">
        <v>41.683999999999997</v>
      </c>
      <c r="W12" s="74">
        <f>U12+V12</f>
        <v>56.195999999999998</v>
      </c>
    </row>
    <row r="13" spans="1:24" s="50" customFormat="1" ht="18" customHeight="1" x14ac:dyDescent="0.2">
      <c r="A13" s="53" t="s">
        <v>30</v>
      </c>
      <c r="B13" s="56" t="s">
        <v>82</v>
      </c>
      <c r="C13" s="49" t="s">
        <v>25</v>
      </c>
      <c r="D13" s="74">
        <v>224076.886</v>
      </c>
      <c r="E13" s="74">
        <v>115004.899</v>
      </c>
      <c r="F13" s="74">
        <v>120058.917</v>
      </c>
      <c r="G13" s="74">
        <v>235063.81599999999</v>
      </c>
      <c r="H13" s="74">
        <v>224076.886</v>
      </c>
      <c r="I13" s="74">
        <v>127988.09600000001</v>
      </c>
      <c r="J13" s="74">
        <v>147254.622</v>
      </c>
      <c r="K13" s="74">
        <v>275242.71799999999</v>
      </c>
      <c r="L13" s="74">
        <v>224076.886</v>
      </c>
      <c r="M13" s="81">
        <v>146294.24100000001</v>
      </c>
      <c r="N13" s="81">
        <v>136567.13699999999</v>
      </c>
      <c r="O13" s="74">
        <v>282861.37800000003</v>
      </c>
      <c r="P13" s="74">
        <v>227830.07900000003</v>
      </c>
      <c r="Q13" s="66">
        <f t="shared" ref="Q13:S13" si="10">Q8+Q11-Q12</f>
        <v>135227.97899999999</v>
      </c>
      <c r="R13" s="66">
        <f t="shared" si="10"/>
        <v>152185.06299999999</v>
      </c>
      <c r="S13" s="74">
        <f t="shared" si="10"/>
        <v>287413.04200000002</v>
      </c>
      <c r="T13" s="74">
        <f t="shared" ref="T13:W13" si="11">T8+T11-T12</f>
        <v>264389.30366666667</v>
      </c>
      <c r="U13" s="74">
        <f t="shared" si="11"/>
        <v>170271.48800000001</v>
      </c>
      <c r="V13" s="74">
        <f t="shared" si="11"/>
        <v>160696.31599999999</v>
      </c>
      <c r="W13" s="74">
        <f t="shared" si="11"/>
        <v>330967.804</v>
      </c>
    </row>
    <row r="14" spans="1:24" s="50" customFormat="1" ht="18" customHeight="1" x14ac:dyDescent="0.2">
      <c r="A14" s="53" t="s">
        <v>31</v>
      </c>
      <c r="B14" s="56" t="s">
        <v>83</v>
      </c>
      <c r="C14" s="49" t="s">
        <v>25</v>
      </c>
      <c r="D14" s="74">
        <v>28232.366999999998</v>
      </c>
      <c r="E14" s="74">
        <v>33585.956550000003</v>
      </c>
      <c r="F14" s="74">
        <v>31795.728638000001</v>
      </c>
      <c r="G14" s="74">
        <v>65381.685188000003</v>
      </c>
      <c r="H14" s="74">
        <v>28232.366999999998</v>
      </c>
      <c r="I14" s="74">
        <v>31942.725839999999</v>
      </c>
      <c r="J14" s="74">
        <v>30872.324293000001</v>
      </c>
      <c r="K14" s="74">
        <v>62815.050132999997</v>
      </c>
      <c r="L14" s="74">
        <v>28232.366999999998</v>
      </c>
      <c r="M14" s="81">
        <v>20091.906178999998</v>
      </c>
      <c r="N14" s="81">
        <v>23180.433734999999</v>
      </c>
      <c r="O14" s="74">
        <v>43272.339913999996</v>
      </c>
      <c r="P14" s="74">
        <v>28707.845000000001</v>
      </c>
      <c r="Q14" s="66">
        <f>Q15+Q16</f>
        <v>17323.671837000002</v>
      </c>
      <c r="R14" s="66">
        <f t="shared" ref="R14:S14" si="12">R15+R16</f>
        <v>18347.863408000001</v>
      </c>
      <c r="S14" s="74">
        <f t="shared" si="12"/>
        <v>35671.535245000006</v>
      </c>
      <c r="T14" s="74">
        <f t="shared" ref="T14:W14" si="13">T15+T16</f>
        <v>33314.508705790082</v>
      </c>
      <c r="U14" s="74">
        <f t="shared" si="13"/>
        <v>30801.940611999999</v>
      </c>
      <c r="V14" s="74">
        <f t="shared" si="13"/>
        <v>16778.925346</v>
      </c>
      <c r="W14" s="74">
        <f t="shared" si="13"/>
        <v>47580.865957999995</v>
      </c>
    </row>
    <row r="15" spans="1:24" s="50" customFormat="1" ht="18" customHeight="1" x14ac:dyDescent="0.2">
      <c r="A15" s="53" t="s">
        <v>84</v>
      </c>
      <c r="B15" s="54" t="s">
        <v>85</v>
      </c>
      <c r="C15" s="49" t="s">
        <v>25</v>
      </c>
      <c r="D15" s="74">
        <v>28232.366999999998</v>
      </c>
      <c r="E15" s="74">
        <v>33585.956550000003</v>
      </c>
      <c r="F15" s="74">
        <v>31795.728638000001</v>
      </c>
      <c r="G15" s="74">
        <v>65381.685188000003</v>
      </c>
      <c r="H15" s="74">
        <v>28232.366999999998</v>
      </c>
      <c r="I15" s="74">
        <v>31942.725839999999</v>
      </c>
      <c r="J15" s="74">
        <v>30872.324293000001</v>
      </c>
      <c r="K15" s="74">
        <v>62815.050132999997</v>
      </c>
      <c r="L15" s="74">
        <v>28232.366999999998</v>
      </c>
      <c r="M15" s="81">
        <v>20091.906178999998</v>
      </c>
      <c r="N15" s="81">
        <v>23180.433734999999</v>
      </c>
      <c r="O15" s="74">
        <v>43272.339913999996</v>
      </c>
      <c r="P15" s="74">
        <v>28707.845000000001</v>
      </c>
      <c r="Q15" s="66">
        <v>17323.671837000002</v>
      </c>
      <c r="R15" s="66">
        <v>18347.863408000001</v>
      </c>
      <c r="S15" s="74">
        <f>Q15+R15</f>
        <v>35671.535245000006</v>
      </c>
      <c r="T15" s="74">
        <v>33314.508705790082</v>
      </c>
      <c r="U15" s="94">
        <v>30801.940611999999</v>
      </c>
      <c r="V15" s="94">
        <v>16778.925346</v>
      </c>
      <c r="W15" s="74">
        <f>U15+V15</f>
        <v>47580.865957999995</v>
      </c>
    </row>
    <row r="16" spans="1:24" s="50" customFormat="1" ht="18" customHeight="1" x14ac:dyDescent="0.2">
      <c r="A16" s="53" t="s">
        <v>86</v>
      </c>
      <c r="B16" s="54" t="s">
        <v>87</v>
      </c>
      <c r="C16" s="49" t="s">
        <v>25</v>
      </c>
      <c r="D16" s="74"/>
      <c r="E16" s="74"/>
      <c r="F16" s="74"/>
      <c r="G16" s="74"/>
      <c r="H16" s="74"/>
      <c r="I16" s="74"/>
      <c r="J16" s="74"/>
      <c r="K16" s="74"/>
      <c r="L16" s="74"/>
      <c r="M16" s="81"/>
      <c r="N16" s="81"/>
      <c r="O16" s="74"/>
      <c r="P16" s="74"/>
      <c r="Q16" s="66"/>
      <c r="R16" s="66"/>
      <c r="S16" s="74"/>
      <c r="T16" s="74"/>
      <c r="U16" s="74"/>
      <c r="V16" s="74"/>
      <c r="W16" s="74"/>
    </row>
    <row r="17" spans="1:23" s="58" customFormat="1" ht="18" customHeight="1" x14ac:dyDescent="0.2">
      <c r="A17" s="51" t="s">
        <v>32</v>
      </c>
      <c r="B17" s="52" t="s">
        <v>88</v>
      </c>
      <c r="C17" s="57" t="s">
        <v>25</v>
      </c>
      <c r="D17" s="75">
        <v>195844.519</v>
      </c>
      <c r="E17" s="75">
        <v>81418.942450000002</v>
      </c>
      <c r="F17" s="75">
        <v>88263.188362000001</v>
      </c>
      <c r="G17" s="75">
        <v>169682.13081199999</v>
      </c>
      <c r="H17" s="75">
        <v>195844.519</v>
      </c>
      <c r="I17" s="75">
        <v>96045.370160000006</v>
      </c>
      <c r="J17" s="75">
        <v>116382.29770700001</v>
      </c>
      <c r="K17" s="75">
        <v>212427.66786699998</v>
      </c>
      <c r="L17" s="75">
        <v>195844.519</v>
      </c>
      <c r="M17" s="82">
        <v>126202.33482100001</v>
      </c>
      <c r="N17" s="82">
        <v>113386.70326499999</v>
      </c>
      <c r="O17" s="75">
        <v>239589.03808600002</v>
      </c>
      <c r="P17" s="75">
        <v>199122.23400000003</v>
      </c>
      <c r="Q17" s="132">
        <f t="shared" ref="Q17:S17" si="14">Q13-Q14</f>
        <v>117904.30716299999</v>
      </c>
      <c r="R17" s="132">
        <f t="shared" si="14"/>
        <v>133837.19959199999</v>
      </c>
      <c r="S17" s="75">
        <f t="shared" si="14"/>
        <v>251741.50675500001</v>
      </c>
      <c r="T17" s="75">
        <f t="shared" ref="T17:W17" si="15">T13-T14</f>
        <v>231074.79496087658</v>
      </c>
      <c r="U17" s="75">
        <f t="shared" si="15"/>
        <v>139469.54738800001</v>
      </c>
      <c r="V17" s="75">
        <f t="shared" si="15"/>
        <v>143917.39065399999</v>
      </c>
      <c r="W17" s="75">
        <f t="shared" si="15"/>
        <v>283386.93804199999</v>
      </c>
    </row>
    <row r="18" spans="1:23" s="50" customFormat="1" ht="18" customHeight="1" x14ac:dyDescent="0.2">
      <c r="A18" s="53" t="s">
        <v>89</v>
      </c>
      <c r="B18" s="56" t="s">
        <v>90</v>
      </c>
      <c r="C18" s="49" t="s">
        <v>25</v>
      </c>
      <c r="D18" s="74">
        <v>4230.0640000000003</v>
      </c>
      <c r="E18" s="74">
        <v>1175.4040000000002</v>
      </c>
      <c r="F18" s="74">
        <v>2400.748</v>
      </c>
      <c r="G18" s="74">
        <v>3576.152</v>
      </c>
      <c r="H18" s="74">
        <v>4230.0640000000003</v>
      </c>
      <c r="I18" s="74">
        <v>2401.6259999999997</v>
      </c>
      <c r="J18" s="74">
        <v>24674.305803000101</v>
      </c>
      <c r="K18" s="74">
        <v>27075.931803000101</v>
      </c>
      <c r="L18" s="74">
        <v>4230.0640000000003</v>
      </c>
      <c r="M18" s="81">
        <v>25468.643526000003</v>
      </c>
      <c r="N18" s="81">
        <v>21786.426359010005</v>
      </c>
      <c r="O18" s="74">
        <v>47255.069885010016</v>
      </c>
      <c r="P18" s="74">
        <v>18098.18</v>
      </c>
      <c r="Q18" s="66">
        <f t="shared" ref="Q18:S18" si="16">Q19+Q20+Q21</f>
        <v>22375.199387000004</v>
      </c>
      <c r="R18" s="66">
        <f t="shared" si="16"/>
        <v>36743.195618009995</v>
      </c>
      <c r="S18" s="74">
        <f t="shared" si="16"/>
        <v>59118.395005009996</v>
      </c>
      <c r="T18" s="74">
        <f t="shared" ref="T18:W18" si="17">T19+T20+T21</f>
        <v>49810.900999999998</v>
      </c>
      <c r="U18" s="74">
        <f t="shared" si="17"/>
        <v>39520.634208999989</v>
      </c>
      <c r="V18" s="74">
        <f t="shared" si="17"/>
        <v>39702.589468000006</v>
      </c>
      <c r="W18" s="74">
        <f t="shared" si="17"/>
        <v>79223.223676999987</v>
      </c>
    </row>
    <row r="19" spans="1:23" s="50" customFormat="1" ht="18" customHeight="1" x14ac:dyDescent="0.2">
      <c r="A19" s="53" t="s">
        <v>91</v>
      </c>
      <c r="B19" s="54" t="s">
        <v>92</v>
      </c>
      <c r="C19" s="49" t="s">
        <v>25</v>
      </c>
      <c r="D19" s="74"/>
      <c r="E19" s="74"/>
      <c r="F19" s="74"/>
      <c r="G19" s="74">
        <v>0</v>
      </c>
      <c r="H19" s="74"/>
      <c r="I19" s="74"/>
      <c r="J19" s="74"/>
      <c r="K19" s="74">
        <v>0</v>
      </c>
      <c r="L19" s="74">
        <v>0</v>
      </c>
      <c r="M19" s="81">
        <v>23861.659526000003</v>
      </c>
      <c r="N19" s="81">
        <v>20377.831359</v>
      </c>
      <c r="O19" s="74">
        <v>44239.490885000007</v>
      </c>
      <c r="P19" s="74"/>
      <c r="Q19" s="66">
        <v>20728.200387000001</v>
      </c>
      <c r="R19" s="66">
        <v>35210.148617999999</v>
      </c>
      <c r="S19" s="74">
        <f>Q19+R19</f>
        <v>55938.349004999996</v>
      </c>
      <c r="T19" s="74">
        <v>46632.222000000002</v>
      </c>
      <c r="U19" s="74">
        <v>38252.842209000002</v>
      </c>
      <c r="V19" s="74">
        <v>38532.699468000006</v>
      </c>
      <c r="W19" s="74">
        <f>U19+V19</f>
        <v>76785.541677000001</v>
      </c>
    </row>
    <row r="20" spans="1:23" s="50" customFormat="1" ht="18" customHeight="1" x14ac:dyDescent="0.2">
      <c r="A20" s="53" t="s">
        <v>93</v>
      </c>
      <c r="B20" s="54" t="s">
        <v>94</v>
      </c>
      <c r="C20" s="49" t="s">
        <v>25</v>
      </c>
      <c r="D20" s="74"/>
      <c r="E20" s="74"/>
      <c r="F20" s="74"/>
      <c r="G20" s="74">
        <v>0</v>
      </c>
      <c r="H20" s="74">
        <v>0</v>
      </c>
      <c r="I20" s="74"/>
      <c r="J20" s="74"/>
      <c r="K20" s="74">
        <v>0</v>
      </c>
      <c r="L20" s="74">
        <v>0</v>
      </c>
      <c r="M20" s="81"/>
      <c r="N20" s="81"/>
      <c r="O20" s="74">
        <v>0</v>
      </c>
      <c r="P20" s="74"/>
      <c r="Q20" s="66"/>
      <c r="R20" s="66"/>
      <c r="S20" s="74">
        <f>Q20+R20</f>
        <v>0</v>
      </c>
      <c r="T20" s="74">
        <v>0</v>
      </c>
      <c r="U20" s="74"/>
      <c r="V20" s="74"/>
      <c r="W20" s="74">
        <f>U20+V20</f>
        <v>0</v>
      </c>
    </row>
    <row r="21" spans="1:23" s="50" customFormat="1" ht="18" customHeight="1" x14ac:dyDescent="0.2">
      <c r="A21" s="53" t="s">
        <v>95</v>
      </c>
      <c r="B21" s="54" t="s">
        <v>96</v>
      </c>
      <c r="C21" s="49" t="s">
        <v>25</v>
      </c>
      <c r="D21" s="74">
        <v>4230.0640000000003</v>
      </c>
      <c r="E21" s="74">
        <v>1175.4040000000002</v>
      </c>
      <c r="F21" s="74">
        <v>2400.748</v>
      </c>
      <c r="G21" s="74">
        <v>3576.152</v>
      </c>
      <c r="H21" s="74">
        <v>4230.0640000000003</v>
      </c>
      <c r="I21" s="74">
        <v>2401.6259999999997</v>
      </c>
      <c r="J21" s="74">
        <v>24674.305803000101</v>
      </c>
      <c r="K21" s="74">
        <v>27075.931803000101</v>
      </c>
      <c r="L21" s="74">
        <v>4230.0640000000003</v>
      </c>
      <c r="M21" s="81">
        <v>1606.9840000000004</v>
      </c>
      <c r="N21" s="81">
        <v>1408.5950000100056</v>
      </c>
      <c r="O21" s="74">
        <v>3015.579000010006</v>
      </c>
      <c r="P21" s="74">
        <v>18098.18</v>
      </c>
      <c r="Q21" s="66">
        <v>1646.9990000000034</v>
      </c>
      <c r="R21" s="66">
        <v>1533.0470000099958</v>
      </c>
      <c r="S21" s="74">
        <f>Q21+R21</f>
        <v>3180.0460000099993</v>
      </c>
      <c r="T21" s="74">
        <v>3178.6790000000001</v>
      </c>
      <c r="U21" s="94">
        <v>1267.7919999999867</v>
      </c>
      <c r="V21" s="94">
        <v>1169.8899999999994</v>
      </c>
      <c r="W21" s="74">
        <f>U21+V21</f>
        <v>2437.6819999999861</v>
      </c>
    </row>
    <row r="22" spans="1:23" s="50" customFormat="1" ht="18" customHeight="1" x14ac:dyDescent="0.2">
      <c r="A22" s="51" t="s">
        <v>33</v>
      </c>
      <c r="B22" s="52" t="s">
        <v>97</v>
      </c>
      <c r="C22" s="49" t="s">
        <v>25</v>
      </c>
      <c r="D22" s="74">
        <v>191614.45499999999</v>
      </c>
      <c r="E22" s="81">
        <v>80243.538450000007</v>
      </c>
      <c r="F22" s="81">
        <v>85862.440361999994</v>
      </c>
      <c r="G22" s="74">
        <v>166105.97881199999</v>
      </c>
      <c r="H22" s="81">
        <v>191614.45499999999</v>
      </c>
      <c r="I22" s="81">
        <v>93643.744160000002</v>
      </c>
      <c r="J22" s="81">
        <v>91707.991903999908</v>
      </c>
      <c r="K22" s="74">
        <v>185351.73606399988</v>
      </c>
      <c r="L22" s="81">
        <v>191614.45499999999</v>
      </c>
      <c r="M22" s="81">
        <v>100733.69129500001</v>
      </c>
      <c r="N22" s="81">
        <v>91600.276905989987</v>
      </c>
      <c r="O22" s="74">
        <v>192333.96820099</v>
      </c>
      <c r="P22" s="81">
        <v>181024.05400000003</v>
      </c>
      <c r="Q22" s="66">
        <f t="shared" ref="Q22:S22" si="18">Q17-Q18</f>
        <v>95529.10777599999</v>
      </c>
      <c r="R22" s="66">
        <f t="shared" si="18"/>
        <v>97094.003973989995</v>
      </c>
      <c r="S22" s="74">
        <f t="shared" si="18"/>
        <v>192623.11174999003</v>
      </c>
      <c r="T22" s="81">
        <f t="shared" ref="T22:W22" si="19">T17-T18</f>
        <v>181263.89396087656</v>
      </c>
      <c r="U22" s="74">
        <f t="shared" si="19"/>
        <v>99948.913179000025</v>
      </c>
      <c r="V22" s="74">
        <f t="shared" si="19"/>
        <v>104214.80118599998</v>
      </c>
      <c r="W22" s="74">
        <f t="shared" si="19"/>
        <v>204163.71436500002</v>
      </c>
    </row>
    <row r="23" spans="1:23" s="50" customFormat="1" ht="18" customHeight="1" x14ac:dyDescent="0.2">
      <c r="A23" s="51"/>
      <c r="B23" s="59" t="s">
        <v>98</v>
      </c>
      <c r="C23" s="49"/>
      <c r="D23" s="74">
        <v>191614.45499999999</v>
      </c>
      <c r="E23" s="81">
        <v>80243.538449999993</v>
      </c>
      <c r="F23" s="81">
        <v>85862.440361999994</v>
      </c>
      <c r="G23" s="74">
        <v>166105.97881199999</v>
      </c>
      <c r="H23" s="81">
        <v>191614.45499999999</v>
      </c>
      <c r="I23" s="81">
        <v>93643.744160000002</v>
      </c>
      <c r="J23" s="81">
        <v>91707.991903999995</v>
      </c>
      <c r="K23" s="74">
        <v>185351.736064</v>
      </c>
      <c r="L23" s="81">
        <v>191614.45499999999</v>
      </c>
      <c r="M23" s="81">
        <v>100733.69129492735</v>
      </c>
      <c r="N23" s="81">
        <v>91600.276905844104</v>
      </c>
      <c r="O23" s="74">
        <v>192333.96820077149</v>
      </c>
      <c r="P23" s="81">
        <v>181024.054</v>
      </c>
      <c r="Q23" s="66">
        <f t="shared" ref="Q23:S23" si="20">Q24+Q31+Q34</f>
        <v>95529.107776000004</v>
      </c>
      <c r="R23" s="66">
        <f t="shared" si="20"/>
        <v>97094.003973999992</v>
      </c>
      <c r="S23" s="74">
        <f t="shared" si="20"/>
        <v>192623.11174999998</v>
      </c>
      <c r="T23" s="81">
        <f t="shared" ref="T23:W23" si="21">T24+T31+T34</f>
        <v>181263.894</v>
      </c>
      <c r="U23" s="74">
        <f t="shared" si="21"/>
        <v>99948.913178999996</v>
      </c>
      <c r="V23" s="74">
        <f t="shared" si="21"/>
        <v>104214.801186</v>
      </c>
      <c r="W23" s="74">
        <f t="shared" si="21"/>
        <v>204163.71436500002</v>
      </c>
    </row>
    <row r="24" spans="1:23" s="58" customFormat="1" ht="18" customHeight="1" x14ac:dyDescent="0.2">
      <c r="A24" s="51" t="s">
        <v>99</v>
      </c>
      <c r="B24" s="52" t="s">
        <v>100</v>
      </c>
      <c r="C24" s="57" t="s">
        <v>25</v>
      </c>
      <c r="D24" s="75">
        <v>136552.329</v>
      </c>
      <c r="E24" s="82">
        <v>65818.680783000003</v>
      </c>
      <c r="F24" s="82">
        <v>62999.544362000001</v>
      </c>
      <c r="G24" s="75">
        <v>128818.225145</v>
      </c>
      <c r="H24" s="82">
        <v>136552.329</v>
      </c>
      <c r="I24" s="82">
        <v>67222.459159999999</v>
      </c>
      <c r="J24" s="82">
        <v>61307.920903999999</v>
      </c>
      <c r="K24" s="75">
        <v>128530.380064</v>
      </c>
      <c r="L24" s="82">
        <v>136552.329</v>
      </c>
      <c r="M24" s="82">
        <v>67082.769294927362</v>
      </c>
      <c r="N24" s="82">
        <v>61170.014905844109</v>
      </c>
      <c r="O24" s="75">
        <v>128252.78420077148</v>
      </c>
      <c r="P24" s="82">
        <v>131300.30600000001</v>
      </c>
      <c r="Q24" s="132">
        <f t="shared" ref="Q24:S24" si="22">Q25+Q28</f>
        <v>68241.763775999993</v>
      </c>
      <c r="R24" s="132">
        <f t="shared" si="22"/>
        <v>65633.961973999991</v>
      </c>
      <c r="S24" s="75">
        <f t="shared" si="22"/>
        <v>133875.72574999998</v>
      </c>
      <c r="T24" s="82">
        <f t="shared" ref="T24:W24" si="23">T25+T28</f>
        <v>128533.79599999999</v>
      </c>
      <c r="U24" s="75">
        <f t="shared" si="23"/>
        <v>65985.692179000005</v>
      </c>
      <c r="V24" s="75">
        <f t="shared" si="23"/>
        <v>68518.120186</v>
      </c>
      <c r="W24" s="75">
        <f t="shared" si="23"/>
        <v>134503.81236500002</v>
      </c>
    </row>
    <row r="25" spans="1:23" s="50" customFormat="1" ht="18" customHeight="1" x14ac:dyDescent="0.2">
      <c r="A25" s="53"/>
      <c r="B25" s="54" t="s">
        <v>101</v>
      </c>
      <c r="C25" s="49" t="s">
        <v>25</v>
      </c>
      <c r="D25" s="74">
        <v>136552.329</v>
      </c>
      <c r="E25" s="81">
        <v>65818.680783000003</v>
      </c>
      <c r="F25" s="81">
        <v>62999.544362000001</v>
      </c>
      <c r="G25" s="74">
        <v>128818.225145</v>
      </c>
      <c r="H25" s="81">
        <v>136552.329</v>
      </c>
      <c r="I25" s="81">
        <v>67222.459159999999</v>
      </c>
      <c r="J25" s="81">
        <v>61307.920903999999</v>
      </c>
      <c r="K25" s="74">
        <v>128530.380064</v>
      </c>
      <c r="L25" s="81">
        <v>136552.329</v>
      </c>
      <c r="M25" s="81">
        <v>67082.769294927362</v>
      </c>
      <c r="N25" s="81">
        <v>61170.014905844109</v>
      </c>
      <c r="O25" s="74">
        <v>128252.78420077148</v>
      </c>
      <c r="P25" s="81">
        <v>131300.30600000001</v>
      </c>
      <c r="Q25" s="66">
        <f t="shared" ref="Q25:S25" si="24">Q26+Q27</f>
        <v>68241.763775999993</v>
      </c>
      <c r="R25" s="66">
        <f t="shared" si="24"/>
        <v>65633.961973999991</v>
      </c>
      <c r="S25" s="74">
        <f t="shared" si="24"/>
        <v>133875.72574999998</v>
      </c>
      <c r="T25" s="81">
        <f>T26+T27</f>
        <v>128533.79599999999</v>
      </c>
      <c r="U25" s="74">
        <f t="shared" ref="U25:W25" si="25">U26+U27</f>
        <v>65985.692179000005</v>
      </c>
      <c r="V25" s="74">
        <f t="shared" si="25"/>
        <v>68518.120186</v>
      </c>
      <c r="W25" s="74">
        <f t="shared" si="25"/>
        <v>134503.81236500002</v>
      </c>
    </row>
    <row r="26" spans="1:23" s="50" customFormat="1" ht="18" customHeight="1" x14ac:dyDescent="0.2">
      <c r="A26" s="53"/>
      <c r="B26" s="55" t="s">
        <v>102</v>
      </c>
      <c r="C26" s="49" t="s">
        <v>25</v>
      </c>
      <c r="D26" s="74">
        <v>68761.323000000004</v>
      </c>
      <c r="E26" s="94">
        <v>38035.521000000001</v>
      </c>
      <c r="F26" s="94">
        <v>39029.805</v>
      </c>
      <c r="G26" s="74">
        <v>77065.326000000001</v>
      </c>
      <c r="H26" s="81">
        <v>68761.323000000004</v>
      </c>
      <c r="I26" s="94">
        <v>43661.680999999997</v>
      </c>
      <c r="J26" s="94">
        <v>40624.44</v>
      </c>
      <c r="K26" s="74">
        <v>84286.120999999999</v>
      </c>
      <c r="L26" s="74">
        <v>68761.323000000004</v>
      </c>
      <c r="M26" s="94">
        <v>49220.531460794402</v>
      </c>
      <c r="N26" s="94">
        <v>45549.406400306099</v>
      </c>
      <c r="O26" s="74">
        <v>94769.937861100509</v>
      </c>
      <c r="P26" s="74">
        <v>66116.650999999998</v>
      </c>
      <c r="Q26" s="94">
        <v>53046.91911699999</v>
      </c>
      <c r="R26" s="94">
        <v>50730.380873999995</v>
      </c>
      <c r="S26" s="74">
        <f>Q26+R26</f>
        <v>103777.29999099998</v>
      </c>
      <c r="T26" s="74">
        <v>94977.586146610091</v>
      </c>
      <c r="U26" s="94">
        <v>53297.388423917495</v>
      </c>
      <c r="V26" s="94">
        <v>57090.732120943794</v>
      </c>
      <c r="W26" s="74">
        <f>U26+V26</f>
        <v>110388.12054486129</v>
      </c>
    </row>
    <row r="27" spans="1:23" s="50" customFormat="1" ht="18" customHeight="1" x14ac:dyDescent="0.2">
      <c r="A27" s="53"/>
      <c r="B27" s="55" t="s">
        <v>103</v>
      </c>
      <c r="C27" s="49" t="s">
        <v>25</v>
      </c>
      <c r="D27" s="74">
        <v>67791.005999999994</v>
      </c>
      <c r="E27" s="94">
        <v>27783.159782999999</v>
      </c>
      <c r="F27" s="94">
        <v>23969.739362</v>
      </c>
      <c r="G27" s="74">
        <v>51752.899145000003</v>
      </c>
      <c r="H27" s="81">
        <v>67791.005999999994</v>
      </c>
      <c r="I27" s="94">
        <v>23560.778159999998</v>
      </c>
      <c r="J27" s="94">
        <v>20683.480904</v>
      </c>
      <c r="K27" s="74">
        <v>44244.259063999998</v>
      </c>
      <c r="L27" s="74">
        <v>67791.005999999994</v>
      </c>
      <c r="M27" s="94">
        <v>17862.237834132964</v>
      </c>
      <c r="N27" s="94">
        <v>15620.608505538012</v>
      </c>
      <c r="O27" s="74">
        <v>33482.846339670978</v>
      </c>
      <c r="P27" s="74">
        <v>65183.655000000013</v>
      </c>
      <c r="Q27" s="94">
        <v>15194.844659</v>
      </c>
      <c r="R27" s="94">
        <v>14903.581099999999</v>
      </c>
      <c r="S27" s="74">
        <f>Q27+R27</f>
        <v>30098.425758999998</v>
      </c>
      <c r="T27" s="74">
        <v>33556.209853389897</v>
      </c>
      <c r="U27" s="94">
        <v>12688.303755082512</v>
      </c>
      <c r="V27" s="94">
        <v>11427.388065056206</v>
      </c>
      <c r="W27" s="74">
        <f>U27+V27</f>
        <v>24115.691820138716</v>
      </c>
    </row>
    <row r="28" spans="1:23" s="50" customFormat="1" ht="18" customHeight="1" x14ac:dyDescent="0.2">
      <c r="A28" s="53" t="s">
        <v>104</v>
      </c>
      <c r="B28" s="54" t="s">
        <v>105</v>
      </c>
      <c r="C28" s="49" t="s">
        <v>25</v>
      </c>
      <c r="D28" s="74">
        <v>0</v>
      </c>
      <c r="E28" s="81">
        <v>0</v>
      </c>
      <c r="F28" s="81">
        <v>0</v>
      </c>
      <c r="G28" s="74">
        <v>0</v>
      </c>
      <c r="H28" s="81">
        <v>0</v>
      </c>
      <c r="I28" s="81">
        <v>0</v>
      </c>
      <c r="J28" s="81">
        <v>0</v>
      </c>
      <c r="K28" s="74">
        <v>0</v>
      </c>
      <c r="L28" s="81">
        <v>0</v>
      </c>
      <c r="M28" s="74">
        <v>0</v>
      </c>
      <c r="N28" s="74">
        <v>0</v>
      </c>
      <c r="O28" s="74">
        <v>0</v>
      </c>
      <c r="P28" s="81"/>
      <c r="Q28" s="66">
        <f t="shared" ref="Q28:S28" si="26">Q29+Q30</f>
        <v>0</v>
      </c>
      <c r="R28" s="66">
        <f t="shared" si="26"/>
        <v>0</v>
      </c>
      <c r="S28" s="74">
        <f t="shared" si="26"/>
        <v>0</v>
      </c>
      <c r="T28" s="81">
        <f t="shared" ref="T28:W28" si="27">T29+T30</f>
        <v>0</v>
      </c>
      <c r="U28" s="74">
        <f t="shared" si="27"/>
        <v>0</v>
      </c>
      <c r="V28" s="74">
        <f t="shared" si="27"/>
        <v>0</v>
      </c>
      <c r="W28" s="74">
        <f t="shared" si="27"/>
        <v>0</v>
      </c>
    </row>
    <row r="29" spans="1:23" s="50" customFormat="1" ht="18" customHeight="1" x14ac:dyDescent="0.2">
      <c r="A29" s="53"/>
      <c r="B29" s="55" t="s">
        <v>102</v>
      </c>
      <c r="C29" s="49" t="s">
        <v>25</v>
      </c>
      <c r="D29" s="74"/>
      <c r="E29" s="81"/>
      <c r="F29" s="81"/>
      <c r="G29" s="74">
        <v>0</v>
      </c>
      <c r="H29" s="81"/>
      <c r="I29" s="81"/>
      <c r="J29" s="81"/>
      <c r="K29" s="74">
        <v>0</v>
      </c>
      <c r="L29" s="81"/>
      <c r="M29" s="74"/>
      <c r="N29" s="74"/>
      <c r="O29" s="74">
        <v>0</v>
      </c>
      <c r="P29" s="81"/>
      <c r="Q29" s="66"/>
      <c r="R29" s="66"/>
      <c r="S29" s="74">
        <f>Q29+R29</f>
        <v>0</v>
      </c>
      <c r="T29" s="81"/>
      <c r="U29" s="74"/>
      <c r="V29" s="74"/>
      <c r="W29" s="74">
        <f>U29+V29</f>
        <v>0</v>
      </c>
    </row>
    <row r="30" spans="1:23" s="50" customFormat="1" ht="18" customHeight="1" x14ac:dyDescent="0.2">
      <c r="A30" s="53"/>
      <c r="B30" s="55" t="s">
        <v>103</v>
      </c>
      <c r="C30" s="49" t="s">
        <v>25</v>
      </c>
      <c r="D30" s="74"/>
      <c r="E30" s="81"/>
      <c r="F30" s="81"/>
      <c r="G30" s="74">
        <v>0</v>
      </c>
      <c r="H30" s="81"/>
      <c r="I30" s="81"/>
      <c r="J30" s="81"/>
      <c r="K30" s="74">
        <v>0</v>
      </c>
      <c r="L30" s="81"/>
      <c r="M30" s="74"/>
      <c r="N30" s="74"/>
      <c r="O30" s="74">
        <v>0</v>
      </c>
      <c r="P30" s="81"/>
      <c r="Q30" s="66"/>
      <c r="R30" s="66"/>
      <c r="S30" s="74">
        <f>Q30+R30</f>
        <v>0</v>
      </c>
      <c r="T30" s="81"/>
      <c r="U30" s="74"/>
      <c r="V30" s="74"/>
      <c r="W30" s="74">
        <f>U30+V30</f>
        <v>0</v>
      </c>
    </row>
    <row r="31" spans="1:23" s="58" customFormat="1" ht="18" customHeight="1" x14ac:dyDescent="0.2">
      <c r="A31" s="51" t="s">
        <v>58</v>
      </c>
      <c r="B31" s="60" t="s">
        <v>106</v>
      </c>
      <c r="C31" s="57" t="s">
        <v>25</v>
      </c>
      <c r="D31" s="75">
        <v>12830.100999999999</v>
      </c>
      <c r="E31" s="82">
        <v>4651.4080000000004</v>
      </c>
      <c r="F31" s="82">
        <v>3761.0520000000001</v>
      </c>
      <c r="G31" s="75">
        <v>8412.4599999999991</v>
      </c>
      <c r="H31" s="82">
        <v>12830.100999999999</v>
      </c>
      <c r="I31" s="82">
        <v>3216.7570000000001</v>
      </c>
      <c r="J31" s="82">
        <v>4222.473</v>
      </c>
      <c r="K31" s="75">
        <v>7439.23</v>
      </c>
      <c r="L31" s="82">
        <v>12830.100999999999</v>
      </c>
      <c r="M31" s="82">
        <v>6742.51</v>
      </c>
      <c r="N31" s="82">
        <v>6288.9869999999992</v>
      </c>
      <c r="O31" s="75">
        <v>13031.496999999999</v>
      </c>
      <c r="P31" s="82">
        <v>9560.6090000000004</v>
      </c>
      <c r="Q31" s="132">
        <f t="shared" ref="Q31:W31" si="28">Q32+Q33</f>
        <v>6725.93</v>
      </c>
      <c r="R31" s="132">
        <f t="shared" si="28"/>
        <v>6546.898000000001</v>
      </c>
      <c r="S31" s="75">
        <f t="shared" si="28"/>
        <v>13272.828000000001</v>
      </c>
      <c r="T31" s="82">
        <f t="shared" si="28"/>
        <v>9627.7289999999994</v>
      </c>
      <c r="U31" s="75">
        <f t="shared" si="28"/>
        <v>5960.826</v>
      </c>
      <c r="V31" s="75">
        <f t="shared" si="28"/>
        <v>5896.8609999999999</v>
      </c>
      <c r="W31" s="75">
        <f t="shared" si="28"/>
        <v>11857.687</v>
      </c>
    </row>
    <row r="32" spans="1:23" s="50" customFormat="1" ht="18" customHeight="1" x14ac:dyDescent="0.2">
      <c r="A32" s="53"/>
      <c r="B32" s="55" t="s">
        <v>102</v>
      </c>
      <c r="C32" s="49" t="s">
        <v>25</v>
      </c>
      <c r="D32" s="74">
        <v>11286.384999999998</v>
      </c>
      <c r="E32" s="81">
        <v>4419.3580000000002</v>
      </c>
      <c r="F32" s="81">
        <v>3529.0430000000001</v>
      </c>
      <c r="G32" s="74">
        <v>7948.4009999999998</v>
      </c>
      <c r="H32" s="81">
        <v>11286.384999999998</v>
      </c>
      <c r="I32" s="81">
        <v>2993.5770000000002</v>
      </c>
      <c r="J32" s="81">
        <v>4000.1699999999996</v>
      </c>
      <c r="K32" s="74">
        <v>6993.7469999999994</v>
      </c>
      <c r="L32" s="74">
        <v>11286.384999999998</v>
      </c>
      <c r="M32" s="81">
        <v>6512.924</v>
      </c>
      <c r="N32" s="81">
        <v>6061.4009999999989</v>
      </c>
      <c r="O32" s="74">
        <v>12574.324999999999</v>
      </c>
      <c r="P32" s="74">
        <v>8410.277</v>
      </c>
      <c r="Q32" s="66">
        <v>6396.5540000000001</v>
      </c>
      <c r="R32" s="66">
        <v>6217.6560000000009</v>
      </c>
      <c r="S32" s="74">
        <f>Q32+R32</f>
        <v>12614.210000000001</v>
      </c>
      <c r="T32" s="74">
        <v>9289.9682559820249</v>
      </c>
      <c r="U32" s="94">
        <v>2690.05</v>
      </c>
      <c r="V32" s="94">
        <v>2703.2829999999999</v>
      </c>
      <c r="W32" s="74">
        <f>U32+V32</f>
        <v>5393.3330000000005</v>
      </c>
    </row>
    <row r="33" spans="1:23" s="50" customFormat="1" ht="18" customHeight="1" x14ac:dyDescent="0.2">
      <c r="A33" s="53"/>
      <c r="B33" s="61" t="s">
        <v>107</v>
      </c>
      <c r="C33" s="49" t="s">
        <v>25</v>
      </c>
      <c r="D33" s="74">
        <v>1543.7159999999999</v>
      </c>
      <c r="E33" s="81">
        <v>232.05000000000018</v>
      </c>
      <c r="F33" s="81">
        <v>232.00900000000001</v>
      </c>
      <c r="G33" s="74">
        <v>464.0590000000002</v>
      </c>
      <c r="H33" s="81">
        <v>1543.7159999999999</v>
      </c>
      <c r="I33" s="81">
        <v>223.18</v>
      </c>
      <c r="J33" s="81">
        <v>222.30299999999997</v>
      </c>
      <c r="K33" s="74">
        <v>445.48299999999995</v>
      </c>
      <c r="L33" s="74">
        <v>1543.7159999999999</v>
      </c>
      <c r="M33" s="81">
        <v>229.58599999999996</v>
      </c>
      <c r="N33" s="81">
        <v>227.58599999999996</v>
      </c>
      <c r="O33" s="74">
        <v>457.17199999999991</v>
      </c>
      <c r="P33" s="74">
        <v>1150.3319999999999</v>
      </c>
      <c r="Q33" s="66">
        <v>329.37600000000003</v>
      </c>
      <c r="R33" s="66">
        <v>329.24200000000002</v>
      </c>
      <c r="S33" s="74">
        <f>Q33+R33</f>
        <v>658.61800000000005</v>
      </c>
      <c r="T33" s="74">
        <v>337.76074401797416</v>
      </c>
      <c r="U33" s="94">
        <v>3270.7759999999998</v>
      </c>
      <c r="V33" s="94">
        <v>3193.578</v>
      </c>
      <c r="W33" s="74">
        <f>U33+V33</f>
        <v>6464.3539999999994</v>
      </c>
    </row>
    <row r="34" spans="1:23" s="58" customFormat="1" ht="18" customHeight="1" x14ac:dyDescent="0.2">
      <c r="A34" s="51" t="s">
        <v>108</v>
      </c>
      <c r="B34" s="60" t="s">
        <v>0</v>
      </c>
      <c r="C34" s="57" t="s">
        <v>25</v>
      </c>
      <c r="D34" s="75">
        <v>42232.025000000001</v>
      </c>
      <c r="E34" s="82">
        <v>9773.4496670000008</v>
      </c>
      <c r="F34" s="82">
        <v>19101.844000000001</v>
      </c>
      <c r="G34" s="75">
        <v>28875.293666999998</v>
      </c>
      <c r="H34" s="82">
        <v>42232.025000000001</v>
      </c>
      <c r="I34" s="82">
        <v>23204.528000000002</v>
      </c>
      <c r="J34" s="82">
        <v>26177.597999999998</v>
      </c>
      <c r="K34" s="75">
        <v>49382.125999999997</v>
      </c>
      <c r="L34" s="82">
        <v>42232.025000000001</v>
      </c>
      <c r="M34" s="82">
        <v>26908.411999999997</v>
      </c>
      <c r="N34" s="82">
        <v>24141.275000000001</v>
      </c>
      <c r="O34" s="75">
        <v>51049.686999999998</v>
      </c>
      <c r="P34" s="82">
        <v>40163.139000000003</v>
      </c>
      <c r="Q34" s="132">
        <f t="shared" ref="Q34:W34" si="29">Q35+Q36</f>
        <v>20561.414000000001</v>
      </c>
      <c r="R34" s="132">
        <f t="shared" si="29"/>
        <v>24913.144</v>
      </c>
      <c r="S34" s="75">
        <f t="shared" si="29"/>
        <v>45474.558000000005</v>
      </c>
      <c r="T34" s="82">
        <f t="shared" si="29"/>
        <v>43102.369000000006</v>
      </c>
      <c r="U34" s="75">
        <f t="shared" si="29"/>
        <v>28002.394999999997</v>
      </c>
      <c r="V34" s="75">
        <f t="shared" si="29"/>
        <v>29799.82</v>
      </c>
      <c r="W34" s="75">
        <f t="shared" si="29"/>
        <v>57802.214999999997</v>
      </c>
    </row>
    <row r="35" spans="1:23" s="50" customFormat="1" ht="18" customHeight="1" x14ac:dyDescent="0.2">
      <c r="A35" s="53"/>
      <c r="B35" s="55" t="s">
        <v>102</v>
      </c>
      <c r="C35" s="49" t="s">
        <v>25</v>
      </c>
      <c r="D35" s="74">
        <v>42118.798000000003</v>
      </c>
      <c r="E35" s="81">
        <v>9351.6460000000006</v>
      </c>
      <c r="F35" s="81">
        <v>19094.263999999999</v>
      </c>
      <c r="G35" s="74">
        <v>28445.91</v>
      </c>
      <c r="H35" s="81">
        <v>42118.798000000003</v>
      </c>
      <c r="I35" s="81">
        <v>23114.647000000001</v>
      </c>
      <c r="J35" s="81">
        <v>26099.007999999998</v>
      </c>
      <c r="K35" s="74">
        <v>49213.654999999999</v>
      </c>
      <c r="L35" s="74">
        <v>42118.798000000003</v>
      </c>
      <c r="M35" s="81">
        <v>26831.311999999998</v>
      </c>
      <c r="N35" s="81">
        <v>24056.175000000003</v>
      </c>
      <c r="O35" s="74">
        <v>50887.487000000001</v>
      </c>
      <c r="P35" s="74">
        <v>40055.459000000003</v>
      </c>
      <c r="Q35" s="66">
        <v>20490.294000000002</v>
      </c>
      <c r="R35" s="66">
        <v>24842.603999999999</v>
      </c>
      <c r="S35" s="74">
        <f>Q35+R35</f>
        <v>45332.898000000001</v>
      </c>
      <c r="T35" s="74">
        <v>42965.419986937493</v>
      </c>
      <c r="U35" s="94">
        <v>27930.934999999998</v>
      </c>
      <c r="V35" s="94">
        <v>29728.36</v>
      </c>
      <c r="W35" s="74">
        <f>U35+V35</f>
        <v>57659.294999999998</v>
      </c>
    </row>
    <row r="36" spans="1:23" s="50" customFormat="1" ht="18" customHeight="1" x14ac:dyDescent="0.2">
      <c r="A36" s="53"/>
      <c r="B36" s="55" t="s">
        <v>109</v>
      </c>
      <c r="C36" s="49" t="s">
        <v>25</v>
      </c>
      <c r="D36" s="74">
        <v>113.227</v>
      </c>
      <c r="E36" s="81">
        <v>421.80366700000002</v>
      </c>
      <c r="F36" s="81">
        <v>7.58</v>
      </c>
      <c r="G36" s="74">
        <v>429.383667</v>
      </c>
      <c r="H36" s="81">
        <v>113.227</v>
      </c>
      <c r="I36" s="81">
        <v>89.881000000000029</v>
      </c>
      <c r="J36" s="81">
        <v>78.589999999999989</v>
      </c>
      <c r="K36" s="74">
        <v>168.471</v>
      </c>
      <c r="L36" s="74">
        <v>113.227</v>
      </c>
      <c r="M36" s="81">
        <v>77.099999999999994</v>
      </c>
      <c r="N36" s="81">
        <v>85.100000000000009</v>
      </c>
      <c r="O36" s="74">
        <v>162.19999999999999</v>
      </c>
      <c r="P36" s="74">
        <v>107.68000000000029</v>
      </c>
      <c r="Q36" s="66">
        <v>71.12</v>
      </c>
      <c r="R36" s="66">
        <v>70.539999999999992</v>
      </c>
      <c r="S36" s="74">
        <f>Q36+R36</f>
        <v>141.66</v>
      </c>
      <c r="T36" s="74">
        <v>136.9490130625091</v>
      </c>
      <c r="U36" s="94">
        <v>71.459999999999994</v>
      </c>
      <c r="V36" s="94">
        <v>71.459999999999994</v>
      </c>
      <c r="W36" s="74">
        <f>U36+V36</f>
        <v>142.91999999999999</v>
      </c>
    </row>
    <row r="37" spans="1:23" x14ac:dyDescent="0.2">
      <c r="D37" s="114"/>
      <c r="E37" s="114"/>
      <c r="F37" s="114"/>
      <c r="G37" s="114"/>
    </row>
    <row r="38" spans="1:23" x14ac:dyDescent="0.2">
      <c r="D38" s="114"/>
      <c r="E38" s="113"/>
      <c r="F38" s="113"/>
      <c r="G38" s="114"/>
    </row>
    <row r="39" spans="1:23" x14ac:dyDescent="0.2">
      <c r="D39" s="114"/>
      <c r="E39" s="113"/>
      <c r="F39" s="113"/>
      <c r="G39" s="114"/>
    </row>
    <row r="40" spans="1:23" x14ac:dyDescent="0.2">
      <c r="D40" s="114"/>
      <c r="E40" s="114"/>
      <c r="F40" s="114"/>
      <c r="G40" s="114"/>
    </row>
    <row r="41" spans="1:23" x14ac:dyDescent="0.2">
      <c r="E41" s="110"/>
      <c r="F41" s="110"/>
      <c r="G41" s="110"/>
      <c r="I41" s="114"/>
      <c r="J41" s="114"/>
      <c r="K41" s="114"/>
    </row>
    <row r="42" spans="1:23" x14ac:dyDescent="0.2">
      <c r="E42" s="110"/>
      <c r="F42" s="110"/>
      <c r="G42" s="110"/>
      <c r="I42" s="114"/>
      <c r="J42" s="114"/>
    </row>
    <row r="43" spans="1:23" x14ac:dyDescent="0.2">
      <c r="I43" s="114"/>
      <c r="J43" s="114"/>
    </row>
    <row r="44" spans="1:23" x14ac:dyDescent="0.2">
      <c r="E44" s="111"/>
      <c r="F44" s="111"/>
    </row>
  </sheetData>
  <mergeCells count="16">
    <mergeCell ref="P4:S4"/>
    <mergeCell ref="Q5:S5"/>
    <mergeCell ref="D2:W2"/>
    <mergeCell ref="D3:W3"/>
    <mergeCell ref="T4:W4"/>
    <mergeCell ref="U5:W5"/>
    <mergeCell ref="M5:O5"/>
    <mergeCell ref="L4:O4"/>
    <mergeCell ref="H4:K4"/>
    <mergeCell ref="I5:K5"/>
    <mergeCell ref="A1:G1"/>
    <mergeCell ref="A2:A6"/>
    <mergeCell ref="B2:B6"/>
    <mergeCell ref="C2:C6"/>
    <mergeCell ref="D4:G4"/>
    <mergeCell ref="E5:G5"/>
  </mergeCells>
  <printOptions horizontalCentered="1"/>
  <pageMargins left="0.39370078740157483" right="0.39370078740157483" top="1.1811023622047245" bottom="0.39370078740157483" header="0" footer="0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N32"/>
  <sheetViews>
    <sheetView tabSelected="1" topLeftCell="B13" zoomScale="80" zoomScaleNormal="80" workbookViewId="0">
      <selection activeCell="H14" sqref="H14"/>
    </sheetView>
  </sheetViews>
  <sheetFormatPr defaultColWidth="9.140625" defaultRowHeight="15.75" x14ac:dyDescent="0.25"/>
  <cols>
    <col min="1" max="1" width="3.7109375" style="1" hidden="1" customWidth="1"/>
    <col min="2" max="2" width="7.42578125" style="1" customWidth="1"/>
    <col min="3" max="3" width="41" style="1" customWidth="1"/>
    <col min="4" max="4" width="14.7109375" style="1" customWidth="1"/>
    <col min="5" max="5" width="15.5703125" style="1" customWidth="1"/>
    <col min="6" max="6" width="14.5703125" style="1" customWidth="1"/>
    <col min="7" max="7" width="16.140625" style="1" customWidth="1"/>
    <col min="8" max="8" width="52" style="1" customWidth="1"/>
    <col min="9" max="9" width="15.7109375" style="1" customWidth="1"/>
    <col min="10" max="12" width="5.7109375" style="1" customWidth="1"/>
    <col min="13" max="13" width="17" style="1" customWidth="1"/>
    <col min="14" max="14" width="27.28515625" style="1" customWidth="1"/>
    <col min="15" max="16384" width="9.140625" style="1"/>
  </cols>
  <sheetData>
    <row r="1" spans="2:14" ht="40.5" customHeight="1" x14ac:dyDescent="0.25">
      <c r="B1" s="195" t="s">
        <v>111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</row>
    <row r="2" spans="2:14" ht="25.5" customHeight="1" x14ac:dyDescent="0.25">
      <c r="B2" s="196" t="s">
        <v>112</v>
      </c>
      <c r="C2" s="196"/>
      <c r="D2" s="196"/>
      <c r="E2" s="196"/>
      <c r="F2" s="196"/>
      <c r="G2" s="196"/>
    </row>
    <row r="3" spans="2:14" x14ac:dyDescent="0.25">
      <c r="B3" s="164" t="s">
        <v>10</v>
      </c>
      <c r="C3" s="186" t="s">
        <v>118</v>
      </c>
      <c r="D3" s="186"/>
      <c r="E3" s="186"/>
      <c r="F3" s="186"/>
      <c r="G3" s="187"/>
      <c r="H3" s="188" t="s">
        <v>116</v>
      </c>
      <c r="I3" s="186"/>
      <c r="J3" s="186"/>
      <c r="K3" s="186"/>
      <c r="L3" s="187"/>
      <c r="M3" s="189" t="s">
        <v>135</v>
      </c>
      <c r="N3" s="189" t="s">
        <v>136</v>
      </c>
    </row>
    <row r="4" spans="2:14" ht="92.25" customHeight="1" x14ac:dyDescent="0.25">
      <c r="B4" s="165"/>
      <c r="C4" s="178" t="s">
        <v>11</v>
      </c>
      <c r="D4" s="178"/>
      <c r="E4" s="179"/>
      <c r="F4" s="42" t="s">
        <v>1</v>
      </c>
      <c r="G4" s="42" t="s">
        <v>12</v>
      </c>
      <c r="H4" s="42" t="s">
        <v>11</v>
      </c>
      <c r="I4" s="42" t="s">
        <v>1</v>
      </c>
      <c r="J4" s="189" t="s">
        <v>117</v>
      </c>
      <c r="K4" s="189"/>
      <c r="L4" s="189"/>
      <c r="M4" s="189"/>
      <c r="N4" s="189"/>
    </row>
    <row r="5" spans="2:14" x14ac:dyDescent="0.25">
      <c r="B5" s="42">
        <v>1</v>
      </c>
      <c r="C5" s="177">
        <v>2</v>
      </c>
      <c r="D5" s="178"/>
      <c r="E5" s="179"/>
      <c r="F5" s="42">
        <v>3</v>
      </c>
      <c r="G5" s="43">
        <v>4</v>
      </c>
      <c r="H5" s="42">
        <v>5</v>
      </c>
      <c r="I5" s="42">
        <f>H5+1</f>
        <v>6</v>
      </c>
      <c r="J5" s="177">
        <f>I5+1</f>
        <v>7</v>
      </c>
      <c r="K5" s="178"/>
      <c r="L5" s="179"/>
      <c r="M5" s="102">
        <f>J5+1</f>
        <v>8</v>
      </c>
      <c r="N5" s="102">
        <f>M5+1</f>
        <v>9</v>
      </c>
    </row>
    <row r="6" spans="2:14" ht="68.099999999999994" customHeight="1" x14ac:dyDescent="0.25">
      <c r="B6" s="11" t="s">
        <v>6</v>
      </c>
      <c r="C6" s="198" t="s">
        <v>129</v>
      </c>
      <c r="D6" s="199"/>
      <c r="E6" s="200"/>
      <c r="F6" s="164" t="s">
        <v>124</v>
      </c>
      <c r="G6" s="91">
        <v>346.35</v>
      </c>
      <c r="H6" s="116" t="s">
        <v>142</v>
      </c>
      <c r="I6" s="84" t="s">
        <v>142</v>
      </c>
      <c r="J6" s="190" t="s">
        <v>142</v>
      </c>
      <c r="K6" s="191"/>
      <c r="L6" s="192"/>
      <c r="M6" s="91">
        <v>-346.4</v>
      </c>
      <c r="N6" s="209" t="s">
        <v>143</v>
      </c>
    </row>
    <row r="7" spans="2:14" ht="68.099999999999994" customHeight="1" x14ac:dyDescent="0.25">
      <c r="B7" s="12" t="s">
        <v>8</v>
      </c>
      <c r="C7" s="183" t="s">
        <v>130</v>
      </c>
      <c r="D7" s="184"/>
      <c r="E7" s="185"/>
      <c r="F7" s="193"/>
      <c r="G7" s="14">
        <v>18.670000000000002</v>
      </c>
      <c r="H7" s="117" t="s">
        <v>142</v>
      </c>
      <c r="I7" s="118" t="s">
        <v>142</v>
      </c>
      <c r="J7" s="166" t="s">
        <v>142</v>
      </c>
      <c r="K7" s="167"/>
      <c r="L7" s="168"/>
      <c r="M7" s="14">
        <v>-18.7</v>
      </c>
      <c r="N7" s="210"/>
    </row>
    <row r="8" spans="2:14" ht="68.099999999999994" customHeight="1" x14ac:dyDescent="0.25">
      <c r="B8" s="15" t="s">
        <v>9</v>
      </c>
      <c r="C8" s="183" t="s">
        <v>131</v>
      </c>
      <c r="D8" s="184"/>
      <c r="E8" s="185"/>
      <c r="F8" s="193"/>
      <c r="G8" s="14">
        <v>32.22</v>
      </c>
      <c r="H8" s="117" t="s">
        <v>142</v>
      </c>
      <c r="I8" s="118" t="s">
        <v>142</v>
      </c>
      <c r="J8" s="166" t="s">
        <v>142</v>
      </c>
      <c r="K8" s="167"/>
      <c r="L8" s="168"/>
      <c r="M8" s="14">
        <v>-32.200000000000003</v>
      </c>
      <c r="N8" s="210"/>
    </row>
    <row r="9" spans="2:14" ht="68.099999999999994" customHeight="1" x14ac:dyDescent="0.25">
      <c r="B9" s="12" t="s">
        <v>30</v>
      </c>
      <c r="C9" s="183" t="s">
        <v>132</v>
      </c>
      <c r="D9" s="184"/>
      <c r="E9" s="185"/>
      <c r="F9" s="193"/>
      <c r="G9" s="14">
        <v>89.62</v>
      </c>
      <c r="H9" s="117" t="s">
        <v>142</v>
      </c>
      <c r="I9" s="118" t="s">
        <v>142</v>
      </c>
      <c r="J9" s="166" t="s">
        <v>142</v>
      </c>
      <c r="K9" s="167"/>
      <c r="L9" s="168"/>
      <c r="M9" s="14">
        <v>-89.6</v>
      </c>
      <c r="N9" s="210"/>
    </row>
    <row r="10" spans="2:14" ht="68.099999999999994" customHeight="1" x14ac:dyDescent="0.25">
      <c r="B10" s="12" t="s">
        <v>31</v>
      </c>
      <c r="C10" s="183" t="s">
        <v>133</v>
      </c>
      <c r="D10" s="184"/>
      <c r="E10" s="185"/>
      <c r="F10" s="194"/>
      <c r="G10" s="14">
        <v>125.39</v>
      </c>
      <c r="H10" s="117" t="s">
        <v>142</v>
      </c>
      <c r="I10" s="118" t="s">
        <v>142</v>
      </c>
      <c r="J10" s="166" t="s">
        <v>142</v>
      </c>
      <c r="K10" s="167"/>
      <c r="L10" s="168"/>
      <c r="M10" s="14">
        <v>-125.4</v>
      </c>
      <c r="N10" s="211"/>
    </row>
    <row r="11" spans="2:14" x14ac:dyDescent="0.25">
      <c r="B11" s="15" t="s">
        <v>32</v>
      </c>
      <c r="C11" s="183" t="s">
        <v>134</v>
      </c>
      <c r="D11" s="184"/>
      <c r="E11" s="185"/>
      <c r="F11" s="121" t="s">
        <v>125</v>
      </c>
      <c r="G11" s="97">
        <v>624.31132500000001</v>
      </c>
      <c r="H11" s="98"/>
      <c r="I11" s="99"/>
      <c r="J11" s="174" t="s">
        <v>156</v>
      </c>
      <c r="K11" s="175"/>
      <c r="L11" s="176"/>
      <c r="M11" s="14">
        <v>-624.31132500000001</v>
      </c>
      <c r="N11" s="115"/>
    </row>
    <row r="12" spans="2:14" ht="267.75" customHeight="1" x14ac:dyDescent="0.25">
      <c r="B12" s="12" t="s">
        <v>33</v>
      </c>
      <c r="C12" s="183" t="s">
        <v>134</v>
      </c>
      <c r="D12" s="184"/>
      <c r="E12" s="185"/>
      <c r="F12" s="12" t="s">
        <v>126</v>
      </c>
      <c r="G12" s="117">
        <v>640.31866737300004</v>
      </c>
      <c r="H12" s="138"/>
      <c r="I12" s="139"/>
      <c r="J12" s="166" t="s">
        <v>156</v>
      </c>
      <c r="K12" s="167"/>
      <c r="L12" s="168"/>
      <c r="M12" s="67">
        <v>-640.31866737300004</v>
      </c>
      <c r="N12" s="126" t="s">
        <v>148</v>
      </c>
    </row>
    <row r="13" spans="2:14" ht="189" x14ac:dyDescent="0.25">
      <c r="B13" s="101" t="s">
        <v>34</v>
      </c>
      <c r="C13" s="183" t="s">
        <v>134</v>
      </c>
      <c r="D13" s="184"/>
      <c r="E13" s="185"/>
      <c r="F13" s="120" t="s">
        <v>127</v>
      </c>
      <c r="G13" s="68">
        <v>661.17384636933878</v>
      </c>
      <c r="H13" s="125"/>
      <c r="I13" s="99"/>
      <c r="J13" s="174" t="s">
        <v>156</v>
      </c>
      <c r="K13" s="175"/>
      <c r="L13" s="176"/>
      <c r="M13" s="117">
        <v>-661.17384636933878</v>
      </c>
      <c r="N13" s="126" t="s">
        <v>160</v>
      </c>
    </row>
    <row r="14" spans="2:14" ht="195" x14ac:dyDescent="0.25">
      <c r="B14" s="100" t="s">
        <v>35</v>
      </c>
      <c r="C14" s="183" t="s">
        <v>134</v>
      </c>
      <c r="D14" s="184"/>
      <c r="E14" s="185"/>
      <c r="F14" s="88" t="s">
        <v>128</v>
      </c>
      <c r="G14" s="67">
        <v>693.83583437998414</v>
      </c>
      <c r="H14" s="76"/>
      <c r="I14" s="13"/>
      <c r="J14" s="180"/>
      <c r="K14" s="181"/>
      <c r="L14" s="182"/>
      <c r="M14" s="137">
        <v>-693.83583437998402</v>
      </c>
      <c r="N14" s="141" t="s">
        <v>165</v>
      </c>
    </row>
    <row r="15" spans="2:14" x14ac:dyDescent="0.25">
      <c r="B15" s="169" t="s">
        <v>13</v>
      </c>
      <c r="C15" s="170"/>
      <c r="D15" s="170"/>
      <c r="E15" s="170"/>
      <c r="F15" s="171"/>
      <c r="G15" s="69">
        <f>G6+G7+G8+G9+G10+G11+G12+G13+G14</f>
        <v>3231.8896731223231</v>
      </c>
      <c r="H15" s="70" t="s">
        <v>13</v>
      </c>
      <c r="I15" s="71"/>
      <c r="J15" s="172" t="s">
        <v>156</v>
      </c>
      <c r="K15" s="172"/>
      <c r="L15" s="173"/>
      <c r="M15" s="69">
        <f>M6+M7+M8+M9+M10+M11+M12+M13+M14</f>
        <v>-3231.9396731223228</v>
      </c>
      <c r="N15" s="103"/>
    </row>
    <row r="16" spans="2:14" x14ac:dyDescent="0.25">
      <c r="B16" s="3"/>
      <c r="C16" s="4"/>
      <c r="D16" s="5"/>
      <c r="E16" s="5"/>
    </row>
    <row r="17" spans="2:14" ht="15.75" customHeight="1" x14ac:dyDescent="0.25">
      <c r="B17" s="197" t="s">
        <v>113</v>
      </c>
      <c r="C17" s="197"/>
      <c r="D17" s="197"/>
      <c r="E17" s="197"/>
      <c r="F17" s="197"/>
      <c r="G17" s="197"/>
    </row>
    <row r="18" spans="2:14" ht="15.75" customHeight="1" x14ac:dyDescent="0.25">
      <c r="B18" s="164" t="s">
        <v>10</v>
      </c>
      <c r="C18" s="186" t="s">
        <v>118</v>
      </c>
      <c r="D18" s="186"/>
      <c r="E18" s="186"/>
      <c r="F18" s="186"/>
      <c r="G18" s="187"/>
      <c r="H18" s="188" t="s">
        <v>116</v>
      </c>
      <c r="I18" s="186"/>
      <c r="J18" s="186"/>
      <c r="K18" s="186"/>
      <c r="L18" s="187"/>
      <c r="M18" s="189" t="s">
        <v>135</v>
      </c>
      <c r="N18" s="189" t="s">
        <v>136</v>
      </c>
    </row>
    <row r="19" spans="2:14" ht="74.25" customHeight="1" x14ac:dyDescent="0.25">
      <c r="B19" s="165"/>
      <c r="C19" s="42" t="s">
        <v>11</v>
      </c>
      <c r="D19" s="42" t="s">
        <v>1</v>
      </c>
      <c r="E19" s="177" t="s">
        <v>12</v>
      </c>
      <c r="F19" s="178"/>
      <c r="G19" s="179"/>
      <c r="H19" s="42" t="s">
        <v>11</v>
      </c>
      <c r="I19" s="42" t="s">
        <v>1</v>
      </c>
      <c r="J19" s="189" t="s">
        <v>117</v>
      </c>
      <c r="K19" s="189"/>
      <c r="L19" s="189"/>
      <c r="M19" s="189"/>
      <c r="N19" s="189"/>
    </row>
    <row r="20" spans="2:14" x14ac:dyDescent="0.25">
      <c r="B20" s="2">
        <v>1</v>
      </c>
      <c r="C20" s="2">
        <v>2</v>
      </c>
      <c r="D20" s="2">
        <v>3</v>
      </c>
      <c r="E20" s="189">
        <v>4</v>
      </c>
      <c r="F20" s="189"/>
      <c r="G20" s="189"/>
      <c r="H20" s="42">
        <v>5</v>
      </c>
      <c r="I20" s="42">
        <f>H20+1</f>
        <v>6</v>
      </c>
      <c r="J20" s="177">
        <f>I20+1</f>
        <v>7</v>
      </c>
      <c r="K20" s="178"/>
      <c r="L20" s="179"/>
      <c r="M20" s="102">
        <f>J20+1</f>
        <v>8</v>
      </c>
      <c r="N20" s="102">
        <f>M20+1</f>
        <v>9</v>
      </c>
    </row>
    <row r="21" spans="2:14" x14ac:dyDescent="0.25">
      <c r="B21" s="6" t="s">
        <v>6</v>
      </c>
      <c r="C21" s="7"/>
      <c r="D21" s="6"/>
      <c r="E21" s="201"/>
      <c r="F21" s="201"/>
      <c r="G21" s="201"/>
      <c r="H21" s="10"/>
      <c r="I21" s="10"/>
      <c r="J21" s="63"/>
      <c r="K21" s="64"/>
      <c r="L21" s="65"/>
      <c r="M21" s="104"/>
      <c r="N21" s="104"/>
    </row>
    <row r="22" spans="2:14" x14ac:dyDescent="0.25">
      <c r="B22" s="205" t="s">
        <v>13</v>
      </c>
      <c r="C22" s="206"/>
      <c r="D22" s="207"/>
      <c r="E22" s="201"/>
      <c r="F22" s="201"/>
      <c r="G22" s="201"/>
      <c r="H22" s="202" t="s">
        <v>13</v>
      </c>
      <c r="I22" s="203"/>
      <c r="J22" s="203"/>
      <c r="K22" s="203"/>
      <c r="L22" s="204"/>
      <c r="M22" s="105"/>
      <c r="N22" s="105"/>
    </row>
    <row r="23" spans="2:14" ht="21" customHeight="1" x14ac:dyDescent="0.25">
      <c r="B23" s="208" t="s">
        <v>26</v>
      </c>
      <c r="C23" s="208"/>
      <c r="D23" s="208"/>
      <c r="E23" s="208"/>
      <c r="F23" s="208"/>
      <c r="G23" s="208"/>
      <c r="H23" s="208"/>
      <c r="I23" s="208"/>
      <c r="J23" s="208"/>
      <c r="K23" s="208"/>
      <c r="L23" s="208"/>
    </row>
    <row r="24" spans="2:14" ht="15.75" customHeight="1" x14ac:dyDescent="0.25">
      <c r="B24" s="8"/>
      <c r="C24" s="8"/>
      <c r="D24" s="8"/>
      <c r="E24" s="8"/>
    </row>
    <row r="25" spans="2:14" ht="29.25" customHeight="1" x14ac:dyDescent="0.25">
      <c r="B25" s="196" t="s">
        <v>114</v>
      </c>
      <c r="C25" s="196"/>
      <c r="D25" s="196"/>
      <c r="E25" s="196"/>
      <c r="F25" s="196"/>
      <c r="G25" s="196"/>
    </row>
    <row r="26" spans="2:14" x14ac:dyDescent="0.25">
      <c r="B26" s="164" t="s">
        <v>10</v>
      </c>
      <c r="C26" s="186" t="s">
        <v>118</v>
      </c>
      <c r="D26" s="186"/>
      <c r="E26" s="186"/>
      <c r="F26" s="186"/>
      <c r="G26" s="187"/>
      <c r="H26" s="188" t="s">
        <v>116</v>
      </c>
      <c r="I26" s="186"/>
      <c r="J26" s="186"/>
      <c r="K26" s="186"/>
      <c r="L26" s="187"/>
      <c r="M26" s="189" t="s">
        <v>135</v>
      </c>
      <c r="N26" s="189" t="s">
        <v>136</v>
      </c>
    </row>
    <row r="27" spans="2:14" ht="69" customHeight="1" x14ac:dyDescent="0.25">
      <c r="B27" s="165"/>
      <c r="C27" s="2" t="s">
        <v>11</v>
      </c>
      <c r="D27" s="2" t="s">
        <v>1</v>
      </c>
      <c r="E27" s="177" t="s">
        <v>12</v>
      </c>
      <c r="F27" s="178"/>
      <c r="G27" s="179"/>
      <c r="H27" s="42" t="s">
        <v>11</v>
      </c>
      <c r="I27" s="42" t="s">
        <v>1</v>
      </c>
      <c r="J27" s="189" t="s">
        <v>117</v>
      </c>
      <c r="K27" s="189"/>
      <c r="L27" s="189"/>
      <c r="M27" s="189"/>
      <c r="N27" s="189"/>
    </row>
    <row r="28" spans="2:14" x14ac:dyDescent="0.25">
      <c r="B28" s="2">
        <v>1</v>
      </c>
      <c r="C28" s="2">
        <v>2</v>
      </c>
      <c r="D28" s="2">
        <v>3</v>
      </c>
      <c r="E28" s="189">
        <v>4</v>
      </c>
      <c r="F28" s="189"/>
      <c r="G28" s="189"/>
      <c r="H28" s="42">
        <v>5</v>
      </c>
      <c r="I28" s="42">
        <f>H28+1</f>
        <v>6</v>
      </c>
      <c r="J28" s="177">
        <f>I28+1</f>
        <v>7</v>
      </c>
      <c r="K28" s="178"/>
      <c r="L28" s="179"/>
      <c r="M28" s="102">
        <f>J28+1</f>
        <v>8</v>
      </c>
      <c r="N28" s="102">
        <f>M28+1</f>
        <v>9</v>
      </c>
    </row>
    <row r="29" spans="2:14" x14ac:dyDescent="0.25">
      <c r="B29" s="6" t="s">
        <v>6</v>
      </c>
      <c r="C29" s="7"/>
      <c r="D29" s="6"/>
      <c r="E29" s="201"/>
      <c r="F29" s="201"/>
      <c r="G29" s="201"/>
      <c r="H29" s="10"/>
      <c r="I29" s="10"/>
      <c r="J29" s="63"/>
      <c r="K29" s="64"/>
      <c r="L29" s="65"/>
      <c r="M29" s="104"/>
      <c r="N29" s="104"/>
    </row>
    <row r="30" spans="2:14" x14ac:dyDescent="0.25">
      <c r="B30" s="205" t="s">
        <v>13</v>
      </c>
      <c r="C30" s="206"/>
      <c r="D30" s="207"/>
      <c r="E30" s="201"/>
      <c r="F30" s="201"/>
      <c r="G30" s="201"/>
      <c r="H30" s="202" t="s">
        <v>13</v>
      </c>
      <c r="I30" s="203"/>
      <c r="J30" s="203"/>
      <c r="K30" s="203"/>
      <c r="L30" s="204"/>
      <c r="M30" s="105"/>
      <c r="N30" s="105"/>
    </row>
    <row r="31" spans="2:14" ht="21" customHeight="1" x14ac:dyDescent="0.25">
      <c r="B31" s="208" t="s">
        <v>27</v>
      </c>
      <c r="C31" s="208"/>
      <c r="D31" s="208"/>
      <c r="E31" s="208"/>
      <c r="F31" s="208"/>
      <c r="G31" s="208"/>
      <c r="H31" s="208"/>
      <c r="I31" s="208"/>
      <c r="J31" s="208"/>
      <c r="K31" s="208"/>
      <c r="L31" s="208"/>
    </row>
    <row r="32" spans="2:14" x14ac:dyDescent="0.25">
      <c r="B32" s="3"/>
      <c r="C32" s="4"/>
      <c r="D32" s="5"/>
      <c r="E32" s="5"/>
    </row>
  </sheetData>
  <mergeCells count="63">
    <mergeCell ref="M3:M4"/>
    <mergeCell ref="N3:N4"/>
    <mergeCell ref="M18:M19"/>
    <mergeCell ref="N18:N19"/>
    <mergeCell ref="M26:M27"/>
    <mergeCell ref="N26:N27"/>
    <mergeCell ref="N6:N10"/>
    <mergeCell ref="B30:D30"/>
    <mergeCell ref="E29:G29"/>
    <mergeCell ref="E30:G30"/>
    <mergeCell ref="B31:L31"/>
    <mergeCell ref="H30:L30"/>
    <mergeCell ref="E28:G28"/>
    <mergeCell ref="J28:L28"/>
    <mergeCell ref="C26:G26"/>
    <mergeCell ref="H26:L26"/>
    <mergeCell ref="J27:L27"/>
    <mergeCell ref="E27:G27"/>
    <mergeCell ref="B25:G25"/>
    <mergeCell ref="E20:G20"/>
    <mergeCell ref="E21:G21"/>
    <mergeCell ref="E22:G22"/>
    <mergeCell ref="J20:L20"/>
    <mergeCell ref="H22:L22"/>
    <mergeCell ref="B22:D22"/>
    <mergeCell ref="B23:L23"/>
    <mergeCell ref="C13:E13"/>
    <mergeCell ref="B3:B4"/>
    <mergeCell ref="C3:G3"/>
    <mergeCell ref="B17:G17"/>
    <mergeCell ref="C7:E7"/>
    <mergeCell ref="C10:E10"/>
    <mergeCell ref="C4:E4"/>
    <mergeCell ref="C5:E5"/>
    <mergeCell ref="C8:E8"/>
    <mergeCell ref="C9:E9"/>
    <mergeCell ref="C6:E6"/>
    <mergeCell ref="B1:L1"/>
    <mergeCell ref="H3:L3"/>
    <mergeCell ref="J4:L4"/>
    <mergeCell ref="J5:L5"/>
    <mergeCell ref="B2:G2"/>
    <mergeCell ref="J6:L6"/>
    <mergeCell ref="J7:L7"/>
    <mergeCell ref="J8:L8"/>
    <mergeCell ref="J9:L9"/>
    <mergeCell ref="F6:F10"/>
    <mergeCell ref="B26:B27"/>
    <mergeCell ref="J10:L10"/>
    <mergeCell ref="B15:F15"/>
    <mergeCell ref="J15:L15"/>
    <mergeCell ref="J11:L11"/>
    <mergeCell ref="E19:G19"/>
    <mergeCell ref="J12:L12"/>
    <mergeCell ref="J13:L13"/>
    <mergeCell ref="J14:L14"/>
    <mergeCell ref="C11:E11"/>
    <mergeCell ref="C14:E14"/>
    <mergeCell ref="B18:B19"/>
    <mergeCell ref="C18:G18"/>
    <mergeCell ref="H18:L18"/>
    <mergeCell ref="J19:L19"/>
    <mergeCell ref="C12:E12"/>
  </mergeCells>
  <phoneticPr fontId="1" type="noConversion"/>
  <printOptions horizontalCentered="1"/>
  <pageMargins left="0.39370078740157483" right="0.39370078740157483" top="1.1811023622047245" bottom="0.39370078740157483" header="0" footer="0"/>
  <pageSetup paperSize="9" scale="3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topLeftCell="B1" zoomScaleNormal="100" workbookViewId="0">
      <selection activeCell="P8" sqref="P8"/>
    </sheetView>
  </sheetViews>
  <sheetFormatPr defaultColWidth="9.140625" defaultRowHeight="15.75" x14ac:dyDescent="0.25"/>
  <cols>
    <col min="1" max="1" width="3.7109375" style="1" hidden="1" customWidth="1"/>
    <col min="2" max="2" width="7.42578125" style="1" customWidth="1"/>
    <col min="3" max="3" width="41" style="1" customWidth="1"/>
    <col min="4" max="4" width="14.7109375" style="1" customWidth="1"/>
    <col min="5" max="5" width="15.5703125" style="1" customWidth="1"/>
    <col min="6" max="8" width="14.5703125" style="1" customWidth="1"/>
    <col min="9" max="9" width="16.140625" style="1" customWidth="1"/>
    <col min="10" max="10" width="41" style="1" customWidth="1"/>
    <col min="11" max="11" width="15.7109375" style="1" customWidth="1"/>
    <col min="12" max="16" width="14.140625" style="1" customWidth="1"/>
    <col min="17" max="17" width="17" style="1" customWidth="1"/>
    <col min="18" max="18" width="22.42578125" style="1" bestFit="1" customWidth="1"/>
    <col min="19" max="16384" width="9.140625" style="1"/>
  </cols>
  <sheetData>
    <row r="1" spans="2:16" x14ac:dyDescent="0.25">
      <c r="B1" s="212" t="s">
        <v>15</v>
      </c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</row>
    <row r="2" spans="2:16" ht="19.5" customHeight="1" x14ac:dyDescent="0.25">
      <c r="B2" s="164" t="s">
        <v>14</v>
      </c>
      <c r="C2" s="188" t="s">
        <v>115</v>
      </c>
      <c r="D2" s="186"/>
      <c r="E2" s="186"/>
      <c r="F2" s="186"/>
      <c r="G2" s="186"/>
      <c r="H2" s="186"/>
      <c r="I2" s="187"/>
      <c r="J2" s="188" t="s">
        <v>116</v>
      </c>
      <c r="K2" s="186"/>
      <c r="L2" s="186"/>
      <c r="M2" s="186"/>
      <c r="N2" s="186"/>
      <c r="O2" s="186"/>
      <c r="P2" s="107"/>
    </row>
    <row r="3" spans="2:16" ht="28.5" customHeight="1" x14ac:dyDescent="0.25">
      <c r="B3" s="193"/>
      <c r="C3" s="164" t="s">
        <v>5</v>
      </c>
      <c r="D3" s="164" t="s">
        <v>16</v>
      </c>
      <c r="E3" s="177" t="s">
        <v>17</v>
      </c>
      <c r="F3" s="178"/>
      <c r="G3" s="178"/>
      <c r="H3" s="178"/>
      <c r="I3" s="179"/>
      <c r="J3" s="164" t="s">
        <v>5</v>
      </c>
      <c r="K3" s="164" t="s">
        <v>16</v>
      </c>
      <c r="L3" s="177" t="s">
        <v>17</v>
      </c>
      <c r="M3" s="178"/>
      <c r="N3" s="178"/>
      <c r="O3" s="178"/>
      <c r="P3" s="106"/>
    </row>
    <row r="4" spans="2:16" ht="21" customHeight="1" x14ac:dyDescent="0.25">
      <c r="B4" s="165"/>
      <c r="C4" s="165"/>
      <c r="D4" s="165"/>
      <c r="E4" s="119" t="s">
        <v>124</v>
      </c>
      <c r="F4" s="119" t="s">
        <v>125</v>
      </c>
      <c r="G4" s="119" t="s">
        <v>126</v>
      </c>
      <c r="H4" s="119" t="s">
        <v>127</v>
      </c>
      <c r="I4" s="119" t="s">
        <v>128</v>
      </c>
      <c r="J4" s="165"/>
      <c r="K4" s="165"/>
      <c r="L4" s="123" t="s">
        <v>124</v>
      </c>
      <c r="M4" s="123" t="s">
        <v>125</v>
      </c>
      <c r="N4" s="123" t="s">
        <v>126</v>
      </c>
      <c r="O4" s="124" t="s">
        <v>127</v>
      </c>
      <c r="P4" s="89" t="s">
        <v>128</v>
      </c>
    </row>
    <row r="5" spans="2:16" ht="16.5" customHeight="1" x14ac:dyDescent="0.25">
      <c r="B5" s="119">
        <v>1</v>
      </c>
      <c r="C5" s="119">
        <v>2</v>
      </c>
      <c r="D5" s="119">
        <v>3</v>
      </c>
      <c r="E5" s="119">
        <f>D5+1</f>
        <v>4</v>
      </c>
      <c r="F5" s="136">
        <f t="shared" ref="F5:P5" si="0">E5+1</f>
        <v>5</v>
      </c>
      <c r="G5" s="136">
        <f t="shared" si="0"/>
        <v>6</v>
      </c>
      <c r="H5" s="136">
        <f t="shared" si="0"/>
        <v>7</v>
      </c>
      <c r="I5" s="136">
        <f t="shared" si="0"/>
        <v>8</v>
      </c>
      <c r="J5" s="136">
        <f t="shared" si="0"/>
        <v>9</v>
      </c>
      <c r="K5" s="136">
        <f t="shared" si="0"/>
        <v>10</v>
      </c>
      <c r="L5" s="136">
        <f t="shared" si="0"/>
        <v>11</v>
      </c>
      <c r="M5" s="136">
        <f t="shared" si="0"/>
        <v>12</v>
      </c>
      <c r="N5" s="136">
        <f t="shared" si="0"/>
        <v>13</v>
      </c>
      <c r="O5" s="136">
        <f t="shared" si="0"/>
        <v>14</v>
      </c>
      <c r="P5" s="136">
        <f t="shared" si="0"/>
        <v>15</v>
      </c>
    </row>
    <row r="6" spans="2:16" s="80" customFormat="1" ht="20.25" customHeight="1" x14ac:dyDescent="0.2">
      <c r="B6" s="30" t="s">
        <v>7</v>
      </c>
      <c r="C6" s="31" t="s">
        <v>24</v>
      </c>
      <c r="D6" s="77" t="s">
        <v>3</v>
      </c>
      <c r="E6" s="78">
        <v>24307.117670655931</v>
      </c>
      <c r="F6" s="78">
        <v>122357.79408546571</v>
      </c>
      <c r="G6" s="78">
        <v>125396.33437182898</v>
      </c>
      <c r="H6" s="78">
        <v>132583.38429706288</v>
      </c>
      <c r="I6" s="78">
        <v>158074.1853527097</v>
      </c>
      <c r="J6" s="31" t="s">
        <v>24</v>
      </c>
      <c r="K6" s="77" t="s">
        <v>3</v>
      </c>
      <c r="L6" s="79">
        <v>21121.047060000001</v>
      </c>
      <c r="M6" s="79">
        <v>138753.14977000002</v>
      </c>
      <c r="N6" s="79">
        <v>150982.69050000003</v>
      </c>
      <c r="O6" s="127">
        <v>149733.76987000002</v>
      </c>
      <c r="P6" s="79">
        <v>168896.90875800001</v>
      </c>
    </row>
  </sheetData>
  <mergeCells count="10">
    <mergeCell ref="B1:P1"/>
    <mergeCell ref="B2:B4"/>
    <mergeCell ref="C2:I2"/>
    <mergeCell ref="C3:C4"/>
    <mergeCell ref="D3:D4"/>
    <mergeCell ref="E3:I3"/>
    <mergeCell ref="J3:J4"/>
    <mergeCell ref="K3:K4"/>
    <mergeCell ref="L3:O3"/>
    <mergeCell ref="J2:O2"/>
  </mergeCells>
  <printOptions horizontalCentered="1"/>
  <pageMargins left="0.39370078740157483" right="0.39370078740157483" top="1.1811023622047245" bottom="0.39370078740157483" header="0.31496062992125984" footer="0.31496062992125984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W21"/>
  <sheetViews>
    <sheetView zoomScale="70" zoomScaleNormal="70" workbookViewId="0">
      <pane xSplit="3" ySplit="5" topLeftCell="L6" activePane="bottomRight" state="frozen"/>
      <selection activeCell="D23" sqref="D23"/>
      <selection pane="topRight" activeCell="D23" sqref="D23"/>
      <selection pane="bottomLeft" activeCell="D23" sqref="D23"/>
      <selection pane="bottomRight" activeCell="T18" sqref="T18"/>
    </sheetView>
  </sheetViews>
  <sheetFormatPr defaultColWidth="9.140625" defaultRowHeight="15.75" x14ac:dyDescent="0.25"/>
  <cols>
    <col min="1" max="1" width="6" style="16" customWidth="1"/>
    <col min="2" max="2" width="102.42578125" style="16" customWidth="1"/>
    <col min="3" max="3" width="11.5703125" style="16" customWidth="1"/>
    <col min="4" max="4" width="12.85546875" style="16" customWidth="1"/>
    <col min="5" max="5" width="14.7109375" style="16" customWidth="1"/>
    <col min="6" max="6" width="13.42578125" style="16" customWidth="1"/>
    <col min="7" max="7" width="89.140625" style="16" customWidth="1"/>
    <col min="8" max="10" width="12.85546875" style="16" customWidth="1"/>
    <col min="11" max="11" width="51.42578125" style="16" customWidth="1"/>
    <col min="12" max="12" width="12.85546875" style="16" customWidth="1"/>
    <col min="13" max="14" width="12.42578125" style="16" customWidth="1"/>
    <col min="15" max="15" width="45.140625" style="16" customWidth="1"/>
    <col min="16" max="17" width="9.140625" style="16" customWidth="1"/>
    <col min="18" max="18" width="13.85546875" style="16" customWidth="1"/>
    <col min="19" max="19" width="36.5703125" style="16" customWidth="1"/>
    <col min="20" max="21" width="9.140625" style="16" customWidth="1"/>
    <col min="22" max="22" width="9.140625" style="16"/>
    <col min="23" max="23" width="21.85546875" style="16" customWidth="1"/>
    <col min="24" max="16384" width="9.140625" style="16"/>
  </cols>
  <sheetData>
    <row r="1" spans="1:23" ht="21.75" customHeight="1" x14ac:dyDescent="0.25">
      <c r="A1" s="146" t="s">
        <v>119</v>
      </c>
      <c r="B1" s="146"/>
      <c r="C1" s="146"/>
      <c r="D1" s="216"/>
      <c r="E1" s="216"/>
      <c r="F1" s="216"/>
      <c r="G1" s="216"/>
      <c r="H1" s="216"/>
      <c r="I1" s="216"/>
      <c r="J1" s="216"/>
      <c r="K1" s="216"/>
      <c r="L1" s="216"/>
    </row>
    <row r="2" spans="1:23" ht="33" customHeight="1" x14ac:dyDescent="0.25">
      <c r="A2" s="217" t="s">
        <v>44</v>
      </c>
      <c r="B2" s="217" t="s">
        <v>2</v>
      </c>
      <c r="C2" s="217" t="s">
        <v>16</v>
      </c>
      <c r="D2" s="213" t="s">
        <v>45</v>
      </c>
      <c r="E2" s="214"/>
      <c r="F2" s="164" t="s">
        <v>137</v>
      </c>
      <c r="G2" s="164" t="s">
        <v>136</v>
      </c>
      <c r="H2" s="213" t="s">
        <v>45</v>
      </c>
      <c r="I2" s="214"/>
      <c r="J2" s="164" t="s">
        <v>137</v>
      </c>
      <c r="K2" s="164" t="s">
        <v>136</v>
      </c>
      <c r="L2" s="213" t="s">
        <v>45</v>
      </c>
      <c r="M2" s="214"/>
      <c r="N2" s="164" t="s">
        <v>137</v>
      </c>
      <c r="O2" s="164" t="s">
        <v>136</v>
      </c>
      <c r="P2" s="213" t="s">
        <v>45</v>
      </c>
      <c r="Q2" s="214"/>
      <c r="R2" s="164" t="s">
        <v>137</v>
      </c>
      <c r="S2" s="164" t="s">
        <v>136</v>
      </c>
      <c r="T2" s="213" t="s">
        <v>45</v>
      </c>
      <c r="U2" s="214"/>
      <c r="V2" s="164" t="s">
        <v>137</v>
      </c>
      <c r="W2" s="164" t="s">
        <v>136</v>
      </c>
    </row>
    <row r="3" spans="1:23" ht="21.75" customHeight="1" x14ac:dyDescent="0.25">
      <c r="A3" s="218"/>
      <c r="B3" s="218"/>
      <c r="C3" s="218"/>
      <c r="D3" s="213" t="s">
        <v>124</v>
      </c>
      <c r="E3" s="215"/>
      <c r="F3" s="193"/>
      <c r="G3" s="193"/>
      <c r="H3" s="213" t="s">
        <v>125</v>
      </c>
      <c r="I3" s="215"/>
      <c r="J3" s="193"/>
      <c r="K3" s="193"/>
      <c r="L3" s="213" t="s">
        <v>126</v>
      </c>
      <c r="M3" s="215"/>
      <c r="N3" s="193"/>
      <c r="O3" s="193"/>
      <c r="P3" s="213" t="s">
        <v>127</v>
      </c>
      <c r="Q3" s="215"/>
      <c r="R3" s="193"/>
      <c r="S3" s="193"/>
      <c r="T3" s="213" t="s">
        <v>128</v>
      </c>
      <c r="U3" s="215"/>
      <c r="V3" s="193"/>
      <c r="W3" s="193"/>
    </row>
    <row r="4" spans="1:23" ht="21.75" customHeight="1" x14ac:dyDescent="0.25">
      <c r="A4" s="219"/>
      <c r="B4" s="219"/>
      <c r="C4" s="219"/>
      <c r="D4" s="44" t="s">
        <v>72</v>
      </c>
      <c r="E4" s="44" t="s">
        <v>73</v>
      </c>
      <c r="F4" s="165"/>
      <c r="G4" s="165"/>
      <c r="H4" s="90" t="s">
        <v>72</v>
      </c>
      <c r="I4" s="90" t="s">
        <v>73</v>
      </c>
      <c r="J4" s="165"/>
      <c r="K4" s="165"/>
      <c r="L4" s="86" t="s">
        <v>72</v>
      </c>
      <c r="M4" s="86" t="s">
        <v>73</v>
      </c>
      <c r="N4" s="165"/>
      <c r="O4" s="165"/>
      <c r="P4" s="90" t="s">
        <v>72</v>
      </c>
      <c r="Q4" s="90" t="s">
        <v>73</v>
      </c>
      <c r="R4" s="165"/>
      <c r="S4" s="165"/>
      <c r="T4" s="90" t="s">
        <v>72</v>
      </c>
      <c r="U4" s="90" t="s">
        <v>73</v>
      </c>
      <c r="V4" s="165"/>
      <c r="W4" s="165"/>
    </row>
    <row r="5" spans="1:23" ht="15.75" customHeight="1" x14ac:dyDescent="0.25">
      <c r="A5" s="17">
        <v>1</v>
      </c>
      <c r="B5" s="18">
        <v>2</v>
      </c>
      <c r="C5" s="17">
        <v>3</v>
      </c>
      <c r="D5" s="17">
        <v>4</v>
      </c>
      <c r="E5" s="44">
        <f>D5+1</f>
        <v>5</v>
      </c>
      <c r="F5" s="90">
        <v>6</v>
      </c>
      <c r="G5" s="90">
        <v>7</v>
      </c>
      <c r="H5" s="44">
        <v>8</v>
      </c>
      <c r="I5" s="73">
        <v>9</v>
      </c>
      <c r="J5" s="90">
        <v>10</v>
      </c>
      <c r="K5" s="90">
        <v>11</v>
      </c>
      <c r="L5" s="73">
        <v>12</v>
      </c>
      <c r="M5" s="86">
        <f t="shared" ref="M5:U5" si="0">L5+1</f>
        <v>13</v>
      </c>
      <c r="N5" s="90">
        <v>14</v>
      </c>
      <c r="O5" s="90">
        <v>15</v>
      </c>
      <c r="P5" s="90">
        <v>16</v>
      </c>
      <c r="Q5" s="90">
        <f t="shared" si="0"/>
        <v>17</v>
      </c>
      <c r="R5" s="90">
        <v>18</v>
      </c>
      <c r="S5" s="90">
        <v>19</v>
      </c>
      <c r="T5" s="90">
        <v>20</v>
      </c>
      <c r="U5" s="90">
        <f t="shared" si="0"/>
        <v>21</v>
      </c>
      <c r="V5" s="90">
        <v>23</v>
      </c>
      <c r="W5" s="90">
        <v>24</v>
      </c>
    </row>
    <row r="6" spans="1:23" x14ac:dyDescent="0.25">
      <c r="A6" s="19" t="s">
        <v>36</v>
      </c>
      <c r="B6" s="20" t="s">
        <v>18</v>
      </c>
      <c r="C6" s="17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23" ht="63.75" customHeight="1" x14ac:dyDescent="0.25">
      <c r="A7" s="24" t="s">
        <v>120</v>
      </c>
      <c r="B7" s="22" t="s">
        <v>28</v>
      </c>
      <c r="C7" s="17" t="s">
        <v>4</v>
      </c>
      <c r="D7" s="21">
        <v>0</v>
      </c>
      <c r="E7" s="21">
        <v>26.923076923076923</v>
      </c>
      <c r="F7" s="21">
        <v>26.923076923076923</v>
      </c>
      <c r="G7" s="21"/>
      <c r="H7" s="21">
        <v>0</v>
      </c>
      <c r="I7" s="21">
        <v>20.833333333333336</v>
      </c>
      <c r="J7" s="21">
        <v>-20.833333333333336</v>
      </c>
      <c r="K7" s="21"/>
      <c r="L7" s="21">
        <f>IF(ISERR(L8/L9*100),"0,00",L8/L9*100)</f>
        <v>0</v>
      </c>
      <c r="M7" s="21">
        <f>IF(ISERR(M8/M9*100),"0,00",M8/M9*100)</f>
        <v>10</v>
      </c>
      <c r="N7" s="21">
        <f>L7-M7</f>
        <v>-10</v>
      </c>
      <c r="O7" s="21"/>
      <c r="P7" s="21">
        <f>IF(ISERR(P8/P9*100),"0,00",P8/P9*100)</f>
        <v>0</v>
      </c>
      <c r="Q7" s="21">
        <f>IF(ISERR(Q8/Q9*100),"0,00",Q8/Q9*100)</f>
        <v>5.7142857142857144</v>
      </c>
      <c r="R7" s="21">
        <f>P7-Q7</f>
        <v>-5.7142857142857144</v>
      </c>
      <c r="S7" s="21"/>
      <c r="T7" s="21">
        <f>IF(ISERR(T8/T9*100),"0,00",T8/T9*100)</f>
        <v>0</v>
      </c>
      <c r="U7" s="21">
        <f>IF(ISERR(U8/U9*100),"0,00",U8/U9*100)</f>
        <v>1.3333333333333335</v>
      </c>
      <c r="V7" s="21">
        <f>T7-U7</f>
        <v>-1.3333333333333335</v>
      </c>
      <c r="W7" s="21"/>
    </row>
    <row r="8" spans="1:23" ht="144" customHeight="1" x14ac:dyDescent="0.25">
      <c r="A8" s="23" t="s">
        <v>19</v>
      </c>
      <c r="B8" s="22" t="s">
        <v>47</v>
      </c>
      <c r="C8" s="17" t="s">
        <v>38</v>
      </c>
      <c r="D8" s="90">
        <v>0</v>
      </c>
      <c r="E8" s="44">
        <v>7</v>
      </c>
      <c r="F8" s="21">
        <v>7</v>
      </c>
      <c r="G8" s="90"/>
      <c r="H8" s="90">
        <v>0</v>
      </c>
      <c r="I8" s="90">
        <v>10</v>
      </c>
      <c r="J8" s="21">
        <v>-10</v>
      </c>
      <c r="K8" s="90"/>
      <c r="L8" s="90">
        <v>0</v>
      </c>
      <c r="M8" s="90">
        <v>5</v>
      </c>
      <c r="N8" s="21">
        <f t="shared" ref="N8:N9" si="1">L8-M8</f>
        <v>-5</v>
      </c>
      <c r="O8" s="90"/>
      <c r="P8" s="90">
        <v>0</v>
      </c>
      <c r="Q8" s="90">
        <v>6</v>
      </c>
      <c r="R8" s="21">
        <f t="shared" ref="R8:R9" si="2">P8-Q8</f>
        <v>-6</v>
      </c>
      <c r="S8" s="90" t="s">
        <v>159</v>
      </c>
      <c r="T8" s="90">
        <v>0</v>
      </c>
      <c r="U8" s="90">
        <v>1</v>
      </c>
      <c r="V8" s="21">
        <f t="shared" ref="V8:V9" si="3">T8-U8</f>
        <v>-1</v>
      </c>
      <c r="W8" s="90"/>
    </row>
    <row r="9" spans="1:23" ht="94.5" customHeight="1" x14ac:dyDescent="0.25">
      <c r="A9" s="23" t="s">
        <v>20</v>
      </c>
      <c r="B9" s="22" t="s">
        <v>46</v>
      </c>
      <c r="C9" s="17" t="s">
        <v>38</v>
      </c>
      <c r="D9" s="108">
        <v>22</v>
      </c>
      <c r="E9" s="44">
        <v>26</v>
      </c>
      <c r="F9" s="21">
        <v>4</v>
      </c>
      <c r="G9" s="90"/>
      <c r="H9" s="108">
        <v>26</v>
      </c>
      <c r="I9" s="90">
        <v>48</v>
      </c>
      <c r="J9" s="21">
        <v>-22</v>
      </c>
      <c r="K9" s="90"/>
      <c r="L9" s="108">
        <v>98</v>
      </c>
      <c r="M9" s="90">
        <v>50</v>
      </c>
      <c r="N9" s="21">
        <f t="shared" si="1"/>
        <v>48</v>
      </c>
      <c r="O9" s="128" t="s">
        <v>149</v>
      </c>
      <c r="P9" s="108">
        <v>98</v>
      </c>
      <c r="Q9" s="90">
        <v>105</v>
      </c>
      <c r="R9" s="21">
        <f t="shared" si="2"/>
        <v>-7</v>
      </c>
      <c r="S9" s="90" t="s">
        <v>157</v>
      </c>
      <c r="T9" s="108">
        <v>98</v>
      </c>
      <c r="U9" s="90">
        <v>75</v>
      </c>
      <c r="V9" s="21">
        <f t="shared" si="3"/>
        <v>23</v>
      </c>
      <c r="W9" s="140" t="s">
        <v>163</v>
      </c>
    </row>
    <row r="10" spans="1:23" ht="16.5" customHeight="1" x14ac:dyDescent="0.25">
      <c r="A10" s="25" t="s">
        <v>40</v>
      </c>
      <c r="B10" s="20" t="s">
        <v>23</v>
      </c>
      <c r="C10" s="17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</row>
    <row r="11" spans="1:23" x14ac:dyDescent="0.25">
      <c r="A11" s="17">
        <v>1</v>
      </c>
      <c r="B11" s="22" t="s">
        <v>48</v>
      </c>
      <c r="C11" s="17" t="s">
        <v>22</v>
      </c>
      <c r="D11" s="21">
        <v>0</v>
      </c>
      <c r="E11" s="21">
        <v>0</v>
      </c>
      <c r="F11" s="21">
        <v>0</v>
      </c>
      <c r="G11" s="28"/>
      <c r="H11" s="21">
        <v>0</v>
      </c>
      <c r="I11" s="21">
        <v>0</v>
      </c>
      <c r="J11" s="21">
        <v>0</v>
      </c>
      <c r="K11" s="28"/>
      <c r="L11" s="21">
        <f>L12/L13</f>
        <v>0</v>
      </c>
      <c r="M11" s="21">
        <f>M12/M13</f>
        <v>0</v>
      </c>
      <c r="N11" s="21">
        <f>L11-M11</f>
        <v>0</v>
      </c>
      <c r="O11" s="28"/>
      <c r="P11" s="21">
        <f>P12/P13</f>
        <v>0</v>
      </c>
      <c r="Q11" s="21">
        <f>Q12/Q13</f>
        <v>0</v>
      </c>
      <c r="R11" s="21">
        <f>P11-Q11</f>
        <v>0</v>
      </c>
      <c r="S11" s="28"/>
      <c r="T11" s="21">
        <f>T12/T13</f>
        <v>0</v>
      </c>
      <c r="U11" s="21" t="str">
        <f>IF(ISERR(U13/U12*100),"0,00",U13/U12*100)</f>
        <v>0,00</v>
      </c>
      <c r="V11" s="21">
        <f>T11-U11</f>
        <v>0</v>
      </c>
      <c r="W11" s="28"/>
    </row>
    <row r="12" spans="1:23" ht="110.25" x14ac:dyDescent="0.25">
      <c r="A12" s="23" t="s">
        <v>19</v>
      </c>
      <c r="B12" s="22" t="s">
        <v>49</v>
      </c>
      <c r="C12" s="17" t="s">
        <v>38</v>
      </c>
      <c r="D12" s="26">
        <v>0</v>
      </c>
      <c r="E12" s="26">
        <v>0</v>
      </c>
      <c r="F12" s="21">
        <v>0</v>
      </c>
      <c r="G12" s="26"/>
      <c r="H12" s="26">
        <v>0</v>
      </c>
      <c r="I12" s="26">
        <v>0</v>
      </c>
      <c r="J12" s="21">
        <v>0</v>
      </c>
      <c r="K12" s="26"/>
      <c r="L12" s="26">
        <v>0</v>
      </c>
      <c r="M12" s="26">
        <v>0</v>
      </c>
      <c r="N12" s="21">
        <f>L12-M12</f>
        <v>0</v>
      </c>
      <c r="O12" s="26"/>
      <c r="P12" s="26">
        <v>0</v>
      </c>
      <c r="Q12" s="26">
        <v>0</v>
      </c>
      <c r="R12" s="21">
        <f>P12-Q12</f>
        <v>0</v>
      </c>
      <c r="S12" s="26"/>
      <c r="T12" s="26">
        <v>0</v>
      </c>
      <c r="U12" s="26">
        <v>0</v>
      </c>
      <c r="V12" s="21">
        <f>T12-U12</f>
        <v>0</v>
      </c>
      <c r="W12" s="26"/>
    </row>
    <row r="13" spans="1:23" ht="61.5" customHeight="1" x14ac:dyDescent="0.25">
      <c r="A13" s="23" t="s">
        <v>20</v>
      </c>
      <c r="B13" s="22" t="s">
        <v>50</v>
      </c>
      <c r="C13" s="17" t="s">
        <v>41</v>
      </c>
      <c r="D13" s="109">
        <v>8.9009999999999998</v>
      </c>
      <c r="E13" s="109">
        <v>8.9009999999999998</v>
      </c>
      <c r="F13" s="21">
        <v>0</v>
      </c>
      <c r="G13" s="32"/>
      <c r="H13" s="109">
        <v>8.9009999999999998</v>
      </c>
      <c r="I13" s="109">
        <v>11.44</v>
      </c>
      <c r="J13" s="21">
        <v>-2.5389999999999997</v>
      </c>
      <c r="K13" s="122" t="s">
        <v>144</v>
      </c>
      <c r="L13" s="109">
        <v>8.9009999999999998</v>
      </c>
      <c r="M13" s="109">
        <v>11.44</v>
      </c>
      <c r="N13" s="21">
        <f>L13-M13</f>
        <v>-2.5389999999999997</v>
      </c>
      <c r="O13" s="128" t="s">
        <v>144</v>
      </c>
      <c r="P13" s="109">
        <v>8.9009999999999998</v>
      </c>
      <c r="Q13" s="109">
        <v>11.44</v>
      </c>
      <c r="R13" s="21">
        <f>P13-Q13</f>
        <v>-2.5389999999999997</v>
      </c>
      <c r="S13" s="128" t="s">
        <v>144</v>
      </c>
      <c r="T13" s="109">
        <v>8.9009999999999998</v>
      </c>
      <c r="U13" s="109">
        <v>11.44</v>
      </c>
      <c r="V13" s="21">
        <f>T13-U13</f>
        <v>-2.5389999999999997</v>
      </c>
      <c r="W13" s="128" t="s">
        <v>144</v>
      </c>
    </row>
    <row r="14" spans="1:23" x14ac:dyDescent="0.25">
      <c r="A14" s="25" t="s">
        <v>42</v>
      </c>
      <c r="B14" s="20" t="s">
        <v>51</v>
      </c>
      <c r="C14" s="17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ht="262.5" customHeight="1" x14ac:dyDescent="0.25">
      <c r="A15" s="17">
        <v>1</v>
      </c>
      <c r="B15" s="22" t="s">
        <v>52</v>
      </c>
      <c r="C15" s="17" t="s">
        <v>4</v>
      </c>
      <c r="D15" s="21">
        <v>12.599410632652223</v>
      </c>
      <c r="E15" s="21">
        <v>27.810514463391705</v>
      </c>
      <c r="F15" s="21">
        <v>15.211103830739482</v>
      </c>
      <c r="G15" s="112" t="s">
        <v>139</v>
      </c>
      <c r="H15" s="21">
        <v>12.599410632652223</v>
      </c>
      <c r="I15" s="21">
        <v>22.81926608336482</v>
      </c>
      <c r="J15" s="21">
        <v>-10.219855450712597</v>
      </c>
      <c r="K15" s="112" t="s">
        <v>145</v>
      </c>
      <c r="L15" s="21">
        <f>IF(ISERR(L17/L16*100),"0,00",L17/L16*100)</f>
        <v>12.599410632652223</v>
      </c>
      <c r="M15" s="21">
        <f>IF(ISERR(M17/M16*100),"0,00",M17/M16*100)</f>
        <v>15.291227866199275</v>
      </c>
      <c r="N15" s="21">
        <f>L15-M15</f>
        <v>-2.6918172335470523</v>
      </c>
      <c r="O15" s="129" t="s">
        <v>150</v>
      </c>
      <c r="P15" s="21">
        <f>IF(ISERR(P17/P16*100),"0,00",P17/P16*100)</f>
        <v>12.597808914497271</v>
      </c>
      <c r="Q15" s="21">
        <f>IF(ISERR(Q17/Q16*100),"0,00",Q17/Q16*100)</f>
        <v>12.409691891431173</v>
      </c>
      <c r="R15" s="21">
        <f>P15-Q15</f>
        <v>0.18811702306609845</v>
      </c>
      <c r="S15" s="133"/>
      <c r="T15" s="21">
        <f>IF(ISERR(T17/T16*100),"0,00",T17/T16*100)</f>
        <v>12.59754766685688</v>
      </c>
      <c r="U15" s="21">
        <f>IF(ISERR(U17/U16*100),"0,00",U17/U16*100)</f>
        <v>14.373841763135001</v>
      </c>
      <c r="V15" s="21">
        <f>T15-U15</f>
        <v>-1.7762940962781215</v>
      </c>
      <c r="W15" s="133"/>
    </row>
    <row r="16" spans="1:23" ht="153" customHeight="1" x14ac:dyDescent="0.25">
      <c r="A16" s="23" t="s">
        <v>19</v>
      </c>
      <c r="B16" s="27" t="s">
        <v>53</v>
      </c>
      <c r="C16" s="17" t="s">
        <v>37</v>
      </c>
      <c r="D16" s="21">
        <v>224.076886</v>
      </c>
      <c r="E16" s="21">
        <v>235.09700000000001</v>
      </c>
      <c r="F16" s="21">
        <v>11.020114000000007</v>
      </c>
      <c r="G16" s="112" t="s">
        <v>138</v>
      </c>
      <c r="H16" s="21">
        <v>224.076886</v>
      </c>
      <c r="I16" s="21">
        <v>275.27199999999999</v>
      </c>
      <c r="J16" s="21">
        <v>-51.19511399999999</v>
      </c>
      <c r="K16" s="112" t="s">
        <v>147</v>
      </c>
      <c r="L16" s="21">
        <v>224.076886</v>
      </c>
      <c r="M16" s="21">
        <f>([1]Певек!E13+[1]Певек!E14)/1000</f>
        <v>282.988</v>
      </c>
      <c r="N16" s="21">
        <f t="shared" ref="N16:N20" si="4">L16-M16</f>
        <v>-58.911113999999998</v>
      </c>
      <c r="O16" s="129" t="s">
        <v>151</v>
      </c>
      <c r="P16" s="21">
        <v>227.87966700000001</v>
      </c>
      <c r="Q16" s="21">
        <f>([2]ПВ!E13+[2]ПВ!E14)/1000</f>
        <v>287.44900000000001</v>
      </c>
      <c r="R16" s="21">
        <f t="shared" ref="R16:R20" si="5">P16-Q16</f>
        <v>-59.569333</v>
      </c>
      <c r="S16" s="133"/>
      <c r="T16" s="21">
        <v>264.45233300000001</v>
      </c>
      <c r="U16" s="21">
        <v>331.024</v>
      </c>
      <c r="V16" s="21">
        <f t="shared" ref="V16:V17" si="6">T16-U16</f>
        <v>-66.571666999999991</v>
      </c>
      <c r="W16" s="133" t="s">
        <v>164</v>
      </c>
    </row>
    <row r="17" spans="1:23" ht="274.5" customHeight="1" x14ac:dyDescent="0.25">
      <c r="A17" s="23" t="s">
        <v>20</v>
      </c>
      <c r="B17" s="27" t="s">
        <v>54</v>
      </c>
      <c r="C17" s="17" t="s">
        <v>37</v>
      </c>
      <c r="D17" s="21">
        <v>28.232367</v>
      </c>
      <c r="E17" s="21">
        <v>65.381685188000006</v>
      </c>
      <c r="F17" s="21">
        <v>37.149318188000009</v>
      </c>
      <c r="G17" s="112" t="s">
        <v>140</v>
      </c>
      <c r="H17" s="21">
        <v>28.232367</v>
      </c>
      <c r="I17" s="21">
        <v>62.815050133000007</v>
      </c>
      <c r="J17" s="21">
        <v>-34.582683133000003</v>
      </c>
      <c r="K17" s="112" t="s">
        <v>146</v>
      </c>
      <c r="L17" s="21">
        <v>28.232367</v>
      </c>
      <c r="M17" s="21">
        <v>43.272339914000007</v>
      </c>
      <c r="N17" s="21">
        <f t="shared" si="4"/>
        <v>-15.039972914000007</v>
      </c>
      <c r="O17" s="129" t="s">
        <v>152</v>
      </c>
      <c r="P17" s="21">
        <v>28.7078450036527</v>
      </c>
      <c r="Q17" s="21">
        <v>35.671535244999994</v>
      </c>
      <c r="R17" s="21">
        <f t="shared" si="5"/>
        <v>-6.9636902413472939</v>
      </c>
      <c r="S17" s="134" t="s">
        <v>158</v>
      </c>
      <c r="T17" s="21">
        <v>33.314508705790082</v>
      </c>
      <c r="U17" s="21">
        <v>47.580865958000004</v>
      </c>
      <c r="V17" s="21">
        <f t="shared" si="6"/>
        <v>-14.266357252209922</v>
      </c>
      <c r="W17" s="134"/>
    </row>
    <row r="18" spans="1:23" ht="50.25" customHeight="1" x14ac:dyDescent="0.25">
      <c r="A18" s="17">
        <v>2</v>
      </c>
      <c r="B18" s="22" t="s">
        <v>55</v>
      </c>
      <c r="C18" s="17" t="s">
        <v>29</v>
      </c>
      <c r="D18" s="28">
        <f>IF(ISERR(D19/D20),"0,00",D19/D20)</f>
        <v>0.78187894846057449</v>
      </c>
      <c r="E18" s="28">
        <f t="shared" ref="E18" si="7">IF(ISERR(E19/E20),"0,00",E19/E20)</f>
        <v>0.70232287098516766</v>
      </c>
      <c r="F18" s="21">
        <f t="shared" ref="F18:F20" si="8">E18-D18</f>
        <v>-7.9556077475406828E-2</v>
      </c>
      <c r="G18" s="21" t="s">
        <v>141</v>
      </c>
      <c r="H18" s="28">
        <f>IF(ISERR(H19/H20),"0,00",H19/H20)</f>
        <v>0.78187894846057449</v>
      </c>
      <c r="I18" s="28">
        <f>IF(ISERR(I19/I20),"0,00",I19/I20)</f>
        <v>0.61947455607544544</v>
      </c>
      <c r="J18" s="21">
        <f t="shared" ref="J18:J20" si="9">H18-I18</f>
        <v>0.16240439238512905</v>
      </c>
      <c r="K18" s="21" t="s">
        <v>141</v>
      </c>
      <c r="L18" s="28">
        <f>IF(ISERR(L19/L20),"0,00",L19/L20)</f>
        <v>0.78187894846057449</v>
      </c>
      <c r="M18" s="28">
        <f>IF(ISERR(M19/M20),"0,00",M19/M20)</f>
        <v>0.73702771848982984</v>
      </c>
      <c r="N18" s="21">
        <f>L18-M18</f>
        <v>4.4851229970744644E-2</v>
      </c>
      <c r="O18" s="130" t="s">
        <v>153</v>
      </c>
      <c r="P18" s="28">
        <f>IF(ISERR(P19/P20),"0,00",P19/P20)</f>
        <v>0.78187894846057449</v>
      </c>
      <c r="Q18" s="28">
        <f>IF(ISERR(Q19/Q20),"0,00",Q19/Q20)</f>
        <v>0.64176601762399577</v>
      </c>
      <c r="R18" s="21">
        <f>P18-Q18</f>
        <v>0.14011293083657872</v>
      </c>
      <c r="S18" s="135" t="s">
        <v>153</v>
      </c>
      <c r="T18" s="28">
        <f>IF(ISERR(T19/T20),"0,00",T19/T20)</f>
        <v>0.78178993174548783</v>
      </c>
      <c r="U18" s="28">
        <f>IF(ISERR(U19/U20),"0,00",U19/U20)</f>
        <v>0.5501445967663976</v>
      </c>
      <c r="V18" s="21">
        <f>T18-U18</f>
        <v>0.23164533497909023</v>
      </c>
      <c r="W18" s="135"/>
    </row>
    <row r="19" spans="1:23" ht="48" customHeight="1" x14ac:dyDescent="0.25">
      <c r="A19" s="23" t="s">
        <v>21</v>
      </c>
      <c r="B19" s="22" t="s">
        <v>56</v>
      </c>
      <c r="C19" s="29" t="s">
        <v>43</v>
      </c>
      <c r="D19" s="21">
        <v>175.20100000000002</v>
      </c>
      <c r="E19" s="83">
        <v>165.11399999999998</v>
      </c>
      <c r="F19" s="21">
        <f t="shared" si="8"/>
        <v>-10.087000000000046</v>
      </c>
      <c r="G19" s="21" t="s">
        <v>141</v>
      </c>
      <c r="H19" s="21">
        <v>175.20100000000002</v>
      </c>
      <c r="I19" s="83">
        <v>170.524</v>
      </c>
      <c r="J19" s="21">
        <f t="shared" si="9"/>
        <v>4.6770000000000209</v>
      </c>
      <c r="K19" s="21" t="s">
        <v>141</v>
      </c>
      <c r="L19" s="21">
        <v>175.20100000000002</v>
      </c>
      <c r="M19" s="83">
        <v>208.56999999999996</v>
      </c>
      <c r="N19" s="21">
        <f t="shared" si="4"/>
        <v>-33.368999999999943</v>
      </c>
      <c r="O19" s="131" t="s">
        <v>154</v>
      </c>
      <c r="P19" s="21">
        <v>175.20100000000002</v>
      </c>
      <c r="Q19" s="83">
        <v>184.47499999999997</v>
      </c>
      <c r="R19" s="21">
        <f t="shared" si="5"/>
        <v>-9.2739999999999441</v>
      </c>
      <c r="S19" s="134" t="s">
        <v>154</v>
      </c>
      <c r="T19" s="21">
        <v>206.74617136600503</v>
      </c>
      <c r="U19" s="83">
        <v>182.111065</v>
      </c>
      <c r="V19" s="21">
        <f t="shared" ref="V19:V20" si="10">T19-U19</f>
        <v>24.635106366005033</v>
      </c>
      <c r="W19" s="134"/>
    </row>
    <row r="20" spans="1:23" ht="161.25" customHeight="1" x14ac:dyDescent="0.25">
      <c r="A20" s="23" t="s">
        <v>39</v>
      </c>
      <c r="B20" s="22" t="s">
        <v>57</v>
      </c>
      <c r="C20" s="17" t="s">
        <v>37</v>
      </c>
      <c r="D20" s="21">
        <f>D16</f>
        <v>224.076886</v>
      </c>
      <c r="E20" s="21">
        <f>E16</f>
        <v>235.09700000000001</v>
      </c>
      <c r="F20" s="21">
        <f t="shared" si="8"/>
        <v>11.020114000000007</v>
      </c>
      <c r="G20" s="112" t="s">
        <v>138</v>
      </c>
      <c r="H20" s="21">
        <v>224.076886</v>
      </c>
      <c r="I20" s="21">
        <f>I16</f>
        <v>275.27199999999999</v>
      </c>
      <c r="J20" s="21">
        <f t="shared" si="9"/>
        <v>-51.19511399999999</v>
      </c>
      <c r="K20" s="112" t="s">
        <v>147</v>
      </c>
      <c r="L20" s="21">
        <v>224.076886</v>
      </c>
      <c r="M20" s="21">
        <f>M16</f>
        <v>282.988</v>
      </c>
      <c r="N20" s="21">
        <f t="shared" si="4"/>
        <v>-58.911113999999998</v>
      </c>
      <c r="O20" s="129" t="s">
        <v>151</v>
      </c>
      <c r="P20" s="21">
        <v>224.076886</v>
      </c>
      <c r="Q20" s="21">
        <f>Q16</f>
        <v>287.44900000000001</v>
      </c>
      <c r="R20" s="21">
        <f t="shared" si="5"/>
        <v>-63.37211400000001</v>
      </c>
      <c r="S20" s="133"/>
      <c r="T20" s="21">
        <v>264.45233300000001</v>
      </c>
      <c r="U20" s="21">
        <v>331.024</v>
      </c>
      <c r="V20" s="21">
        <f t="shared" si="10"/>
        <v>-66.571666999999991</v>
      </c>
      <c r="W20" s="133"/>
    </row>
    <row r="21" spans="1:23" ht="15" customHeight="1" x14ac:dyDescent="0.25"/>
  </sheetData>
  <mergeCells count="24">
    <mergeCell ref="A1:L1"/>
    <mergeCell ref="D3:E3"/>
    <mergeCell ref="B2:B4"/>
    <mergeCell ref="A2:A4"/>
    <mergeCell ref="C2:C4"/>
    <mergeCell ref="H3:I3"/>
    <mergeCell ref="L3:M3"/>
    <mergeCell ref="D2:E2"/>
    <mergeCell ref="F2:F4"/>
    <mergeCell ref="G2:G4"/>
    <mergeCell ref="H2:I2"/>
    <mergeCell ref="J2:J4"/>
    <mergeCell ref="K2:K4"/>
    <mergeCell ref="T2:U2"/>
    <mergeCell ref="V2:V4"/>
    <mergeCell ref="W2:W4"/>
    <mergeCell ref="L2:M2"/>
    <mergeCell ref="P3:Q3"/>
    <mergeCell ref="P2:Q2"/>
    <mergeCell ref="R2:R4"/>
    <mergeCell ref="S2:S4"/>
    <mergeCell ref="T3:U3"/>
    <mergeCell ref="N2:N4"/>
    <mergeCell ref="O2:O4"/>
  </mergeCells>
  <phoneticPr fontId="1" type="noConversion"/>
  <printOptions horizontalCentered="1"/>
  <pageMargins left="0.39370078740157483" right="0.39370078740157483" top="1.1811023622047245" bottom="0.39370078740157483" header="0" footer="0"/>
  <pageSetup paperSize="9" scale="2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раздел 1</vt:lpstr>
      <vt:lpstr>раздел 2</vt:lpstr>
      <vt:lpstr>раздел 3</vt:lpstr>
      <vt:lpstr>раздел 4</vt:lpstr>
      <vt:lpstr>раздел 5</vt:lpstr>
      <vt:lpstr>'раздел 2'!Область_печати</vt:lpstr>
      <vt:lpstr>'раздел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Петрова Татьяна Геннадьевна</cp:lastModifiedBy>
  <cp:lastPrinted>2021-03-19T09:26:04Z</cp:lastPrinted>
  <dcterms:created xsi:type="dcterms:W3CDTF">1996-10-08T23:32:33Z</dcterms:created>
  <dcterms:modified xsi:type="dcterms:W3CDTF">2024-05-27T23:24:35Z</dcterms:modified>
</cp:coreProperties>
</file>