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180" windowWidth="9720" windowHeight="7260" tabRatio="678"/>
  </bookViews>
  <sheets>
    <sheet name="ф.3 фин показ" sheetId="1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6" i="14"/>
  <c r="I16"/>
  <c r="H16"/>
  <c r="G16"/>
  <c r="F16"/>
  <c r="E16"/>
  <c r="D16"/>
  <c r="I6" l="1"/>
  <c r="H6"/>
  <c r="G6"/>
  <c r="F6"/>
  <c r="E6"/>
  <c r="D6"/>
  <c r="C6"/>
  <c r="J5"/>
  <c r="I5"/>
  <c r="I4"/>
  <c r="H5"/>
  <c r="G5"/>
  <c r="F5"/>
  <c r="E5"/>
  <c r="D5"/>
  <c r="C5"/>
  <c r="C4" s="1"/>
  <c r="I7"/>
  <c r="H7"/>
  <c r="G7"/>
  <c r="F7"/>
  <c r="E7"/>
  <c r="D7"/>
  <c r="C7"/>
  <c r="C8"/>
  <c r="I8"/>
  <c r="H8"/>
  <c r="F8"/>
  <c r="E8"/>
  <c r="D8"/>
  <c r="C9"/>
  <c r="B20"/>
  <c r="B21"/>
  <c r="B18"/>
  <c r="B17"/>
  <c r="B16"/>
  <c r="B15"/>
  <c r="B14"/>
  <c r="B13"/>
  <c r="B11"/>
  <c r="B10"/>
  <c r="B9"/>
  <c r="B8"/>
  <c r="H4"/>
  <c r="G4"/>
  <c r="F4"/>
  <c r="E4"/>
  <c r="D4"/>
  <c r="B6" l="1"/>
  <c r="B4"/>
  <c r="B5"/>
  <c r="B7"/>
  <c r="J7" s="1"/>
  <c r="B12"/>
</calcChain>
</file>

<file path=xl/comments1.xml><?xml version="1.0" encoding="utf-8"?>
<comments xmlns="http://schemas.openxmlformats.org/spreadsheetml/2006/main">
  <authors>
    <author>buh-5</author>
  </authors>
  <commentList>
    <comment ref="A15" authorId="0">
      <text>
        <r>
          <rPr>
            <b/>
            <sz val="8"/>
            <color indexed="81"/>
            <rFont val="Tahoma"/>
            <family val="2"/>
            <charset val="204"/>
          </rPr>
          <t>buh-5:</t>
        </r>
        <r>
          <rPr>
            <sz val="8"/>
            <color indexed="81"/>
            <rFont val="Tahoma"/>
            <family val="2"/>
            <charset val="204"/>
          </rPr>
          <t xml:space="preserve">
налог на имущество+ выбросы сверх лимита</t>
        </r>
      </text>
    </comment>
  </commentList>
</comments>
</file>

<file path=xl/sharedStrings.xml><?xml version="1.0" encoding="utf-8"?>
<sst xmlns="http://schemas.openxmlformats.org/spreadsheetml/2006/main" count="31" uniqueCount="30">
  <si>
    <t>Наименование показателей</t>
  </si>
  <si>
    <t>ПРИМЕЧАНИЕ:</t>
  </si>
  <si>
    <t>1) Выручка от регулируемой деятельности (тыс. рублей) с разбивкой по видам деятельности</t>
  </si>
  <si>
    <t>2) Себестоимость оказываемых услуг по регулируемому виду деятельности (тыс. рублей), включая:</t>
  </si>
  <si>
    <t xml:space="preserve">а) производственные расходы - всего, в том числе: </t>
  </si>
  <si>
    <t>расходы на оплату труда и отчисления на социальные нужды</t>
  </si>
  <si>
    <t>в) административные расходы - всего, в том числе:</t>
  </si>
  <si>
    <t>г) расходы на амортизацию основных средств и нематериальных активов</t>
  </si>
  <si>
    <t>д) расходы на арендную плату, лизинговые платежи, концессионную плату</t>
  </si>
  <si>
    <t>3) Чистая прибыль, полученная от регулируемого вида деятельности (тыс. рублей) - всего, в том числе:</t>
  </si>
  <si>
    <t>размер чистой прибыли израсходованный на финансирование мероприятий, предусмотренных инвестиционной программой регулируемой организации (тыс. рублей)</t>
  </si>
  <si>
    <t>4) Изменение стоимости основных фондов, в том числе за счет их ввода (вывода) в эксплуатацию, переоценки (тыс. рублей);</t>
  </si>
  <si>
    <t>6) Объем принятых твердых коммунальных отходов (тыс.куб.м в год)</t>
  </si>
  <si>
    <t>7) Среднесписочная численность основного персонала (человек)</t>
  </si>
  <si>
    <t>б) ремонтные расходы, включая расходы на текущий и капитальный ремонт</t>
  </si>
  <si>
    <t>е) прочие расходы, которые подлежат отнесению на регулируемые виды деятельности в соответствии с основами ценообразования в сфере обращения с твердыми коммунальными отходами, утверждаемыми Правительством Российской Федерации</t>
  </si>
  <si>
    <r>
      <t xml:space="preserve">5)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(указывается ссылка на документ, размещенный в сети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Интернет</t>
    </r>
    <r>
      <rPr>
        <sz val="12"/>
        <rFont val="Calibri"/>
        <family val="2"/>
        <charset val="204"/>
      </rPr>
      <t>»)</t>
    </r>
  </si>
  <si>
    <r>
      <t xml:space="preserve">Информация раскрывается регулируемой организацией не позднее 30 календарных дней со дня истечения срока, установленного </t>
    </r>
    <r>
      <rPr>
        <sz val="12"/>
        <color rgb="FF000000"/>
        <rFont val="Times New Roman"/>
        <family val="1"/>
        <charset val="204"/>
      </rPr>
      <t>законодательством</t>
    </r>
    <r>
      <rPr>
        <sz val="12"/>
        <rFont val="Times New Roman"/>
        <family val="1"/>
        <charset val="204"/>
      </rPr>
      <t xml:space="preserve"> Российской Федерации для сдачи годового </t>
    </r>
    <r>
      <rPr>
        <sz val="12"/>
        <color rgb="FF000000"/>
        <rFont val="Times New Roman"/>
        <family val="1"/>
        <charset val="204"/>
      </rPr>
      <t>бухгалтерского баланса</t>
    </r>
    <r>
      <rPr>
        <sz val="12"/>
        <rFont val="Times New Roman"/>
        <family val="1"/>
        <charset val="204"/>
      </rPr>
      <t xml:space="preserve"> в налоговые органы</t>
    </r>
  </si>
  <si>
    <t>Захоронение твердых коммунальных отходов</t>
  </si>
  <si>
    <t>Форма 3. Информация об основных показателях финансово-хозяйственной деятельности регулируемой организации за 2017 год</t>
  </si>
  <si>
    <t xml:space="preserve"> МУП ЖКХ "Иультинское"</t>
  </si>
  <si>
    <t>Участок Эгвекинот</t>
  </si>
  <si>
    <t>Участок Амгуэма</t>
  </si>
  <si>
    <t>Участок Ванкарем</t>
  </si>
  <si>
    <t>Участок Конергино</t>
  </si>
  <si>
    <t>Участок Нутэпэльмен</t>
  </si>
  <si>
    <t>Участок Уэлькаль</t>
  </si>
  <si>
    <t>Участок Мыс Шмидта - Рыркайпий</t>
  </si>
  <si>
    <t xml:space="preserve">Себестоимость реализованых товаров (услуг) </t>
  </si>
  <si>
    <t>на официальном сайте Городского округа Эгвекинот http://эгвекинот.рф/inova_block_documentset/document/216917/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</si>
</sst>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4" fontId="2" fillId="0" borderId="1" xfId="0" applyNumberFormat="1" applyFont="1" applyFill="1" applyBorder="1" applyAlignment="1">
      <alignment horizontal="justify" wrapText="1"/>
    </xf>
    <xf numFmtId="0" fontId="5" fillId="0" borderId="0" xfId="0" applyFont="1" applyFill="1" applyAlignment="1">
      <alignment horizontal="justify"/>
    </xf>
    <xf numFmtId="0" fontId="1" fillId="0" borderId="0" xfId="0" applyFont="1" applyFill="1"/>
    <xf numFmtId="0" fontId="2" fillId="0" borderId="0" xfId="0" applyFont="1" applyFill="1"/>
    <xf numFmtId="0" fontId="11" fillId="0" borderId="0" xfId="0" applyFont="1" applyFill="1"/>
    <xf numFmtId="4" fontId="11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371475</xdr:colOff>
      <xdr:row>9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"/>
          <a:ext cx="371475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7\committeecost\&#1058;&#1072;&#1090;&#1100;&#1103;&#1085;&#1072;\2018%20&#1075;&#1086;&#1076;\&#1058;&#1072;&#1088;&#1080;&#1092;&#1099;%202019%20&#1075;&#1086;&#1076;\&#1054;&#1057;&#1042;%202017\90.01.1%20&#1075;&#1086;&#1076;%20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96">
          <cell r="L396">
            <v>3502779.92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B15" sqref="B15"/>
    </sheetView>
  </sheetViews>
  <sheetFormatPr defaultRowHeight="12.75"/>
  <cols>
    <col min="1" max="1" width="75.42578125" style="8" customWidth="1"/>
    <col min="2" max="9" width="20.5703125" style="8" customWidth="1"/>
    <col min="10" max="10" width="9.140625" style="18"/>
    <col min="11" max="256" width="9.140625" style="8"/>
    <col min="257" max="257" width="71" style="8" customWidth="1"/>
    <col min="258" max="258" width="73.28515625" style="8" customWidth="1"/>
    <col min="259" max="512" width="9.140625" style="8"/>
    <col min="513" max="513" width="71" style="8" customWidth="1"/>
    <col min="514" max="514" width="73.28515625" style="8" customWidth="1"/>
    <col min="515" max="768" width="9.140625" style="8"/>
    <col min="769" max="769" width="71" style="8" customWidth="1"/>
    <col min="770" max="770" width="73.28515625" style="8" customWidth="1"/>
    <col min="771" max="1024" width="9.140625" style="8"/>
    <col min="1025" max="1025" width="71" style="8" customWidth="1"/>
    <col min="1026" max="1026" width="73.28515625" style="8" customWidth="1"/>
    <col min="1027" max="1280" width="9.140625" style="8"/>
    <col min="1281" max="1281" width="71" style="8" customWidth="1"/>
    <col min="1282" max="1282" width="73.28515625" style="8" customWidth="1"/>
    <col min="1283" max="1536" width="9.140625" style="8"/>
    <col min="1537" max="1537" width="71" style="8" customWidth="1"/>
    <col min="1538" max="1538" width="73.28515625" style="8" customWidth="1"/>
    <col min="1539" max="1792" width="9.140625" style="8"/>
    <col min="1793" max="1793" width="71" style="8" customWidth="1"/>
    <col min="1794" max="1794" width="73.28515625" style="8" customWidth="1"/>
    <col min="1795" max="2048" width="9.140625" style="8"/>
    <col min="2049" max="2049" width="71" style="8" customWidth="1"/>
    <col min="2050" max="2050" width="73.28515625" style="8" customWidth="1"/>
    <col min="2051" max="2304" width="9.140625" style="8"/>
    <col min="2305" max="2305" width="71" style="8" customWidth="1"/>
    <col min="2306" max="2306" width="73.28515625" style="8" customWidth="1"/>
    <col min="2307" max="2560" width="9.140625" style="8"/>
    <col min="2561" max="2561" width="71" style="8" customWidth="1"/>
    <col min="2562" max="2562" width="73.28515625" style="8" customWidth="1"/>
    <col min="2563" max="2816" width="9.140625" style="8"/>
    <col min="2817" max="2817" width="71" style="8" customWidth="1"/>
    <col min="2818" max="2818" width="73.28515625" style="8" customWidth="1"/>
    <col min="2819" max="3072" width="9.140625" style="8"/>
    <col min="3073" max="3073" width="71" style="8" customWidth="1"/>
    <col min="3074" max="3074" width="73.28515625" style="8" customWidth="1"/>
    <col min="3075" max="3328" width="9.140625" style="8"/>
    <col min="3329" max="3329" width="71" style="8" customWidth="1"/>
    <col min="3330" max="3330" width="73.28515625" style="8" customWidth="1"/>
    <col min="3331" max="3584" width="9.140625" style="8"/>
    <col min="3585" max="3585" width="71" style="8" customWidth="1"/>
    <col min="3586" max="3586" width="73.28515625" style="8" customWidth="1"/>
    <col min="3587" max="3840" width="9.140625" style="8"/>
    <col min="3841" max="3841" width="71" style="8" customWidth="1"/>
    <col min="3842" max="3842" width="73.28515625" style="8" customWidth="1"/>
    <col min="3843" max="4096" width="9.140625" style="8"/>
    <col min="4097" max="4097" width="71" style="8" customWidth="1"/>
    <col min="4098" max="4098" width="73.28515625" style="8" customWidth="1"/>
    <col min="4099" max="4352" width="9.140625" style="8"/>
    <col min="4353" max="4353" width="71" style="8" customWidth="1"/>
    <col min="4354" max="4354" width="73.28515625" style="8" customWidth="1"/>
    <col min="4355" max="4608" width="9.140625" style="8"/>
    <col min="4609" max="4609" width="71" style="8" customWidth="1"/>
    <col min="4610" max="4610" width="73.28515625" style="8" customWidth="1"/>
    <col min="4611" max="4864" width="9.140625" style="8"/>
    <col min="4865" max="4865" width="71" style="8" customWidth="1"/>
    <col min="4866" max="4866" width="73.28515625" style="8" customWidth="1"/>
    <col min="4867" max="5120" width="9.140625" style="8"/>
    <col min="5121" max="5121" width="71" style="8" customWidth="1"/>
    <col min="5122" max="5122" width="73.28515625" style="8" customWidth="1"/>
    <col min="5123" max="5376" width="9.140625" style="8"/>
    <col min="5377" max="5377" width="71" style="8" customWidth="1"/>
    <col min="5378" max="5378" width="73.28515625" style="8" customWidth="1"/>
    <col min="5379" max="5632" width="9.140625" style="8"/>
    <col min="5633" max="5633" width="71" style="8" customWidth="1"/>
    <col min="5634" max="5634" width="73.28515625" style="8" customWidth="1"/>
    <col min="5635" max="5888" width="9.140625" style="8"/>
    <col min="5889" max="5889" width="71" style="8" customWidth="1"/>
    <col min="5890" max="5890" width="73.28515625" style="8" customWidth="1"/>
    <col min="5891" max="6144" width="9.140625" style="8"/>
    <col min="6145" max="6145" width="71" style="8" customWidth="1"/>
    <col min="6146" max="6146" width="73.28515625" style="8" customWidth="1"/>
    <col min="6147" max="6400" width="9.140625" style="8"/>
    <col min="6401" max="6401" width="71" style="8" customWidth="1"/>
    <col min="6402" max="6402" width="73.28515625" style="8" customWidth="1"/>
    <col min="6403" max="6656" width="9.140625" style="8"/>
    <col min="6657" max="6657" width="71" style="8" customWidth="1"/>
    <col min="6658" max="6658" width="73.28515625" style="8" customWidth="1"/>
    <col min="6659" max="6912" width="9.140625" style="8"/>
    <col min="6913" max="6913" width="71" style="8" customWidth="1"/>
    <col min="6914" max="6914" width="73.28515625" style="8" customWidth="1"/>
    <col min="6915" max="7168" width="9.140625" style="8"/>
    <col min="7169" max="7169" width="71" style="8" customWidth="1"/>
    <col min="7170" max="7170" width="73.28515625" style="8" customWidth="1"/>
    <col min="7171" max="7424" width="9.140625" style="8"/>
    <col min="7425" max="7425" width="71" style="8" customWidth="1"/>
    <col min="7426" max="7426" width="73.28515625" style="8" customWidth="1"/>
    <col min="7427" max="7680" width="9.140625" style="8"/>
    <col min="7681" max="7681" width="71" style="8" customWidth="1"/>
    <col min="7682" max="7682" width="73.28515625" style="8" customWidth="1"/>
    <col min="7683" max="7936" width="9.140625" style="8"/>
    <col min="7937" max="7937" width="71" style="8" customWidth="1"/>
    <col min="7938" max="7938" width="73.28515625" style="8" customWidth="1"/>
    <col min="7939" max="8192" width="9.140625" style="8"/>
    <col min="8193" max="8193" width="71" style="8" customWidth="1"/>
    <col min="8194" max="8194" width="73.28515625" style="8" customWidth="1"/>
    <col min="8195" max="8448" width="9.140625" style="8"/>
    <col min="8449" max="8449" width="71" style="8" customWidth="1"/>
    <col min="8450" max="8450" width="73.28515625" style="8" customWidth="1"/>
    <col min="8451" max="8704" width="9.140625" style="8"/>
    <col min="8705" max="8705" width="71" style="8" customWidth="1"/>
    <col min="8706" max="8706" width="73.28515625" style="8" customWidth="1"/>
    <col min="8707" max="8960" width="9.140625" style="8"/>
    <col min="8961" max="8961" width="71" style="8" customWidth="1"/>
    <col min="8962" max="8962" width="73.28515625" style="8" customWidth="1"/>
    <col min="8963" max="9216" width="9.140625" style="8"/>
    <col min="9217" max="9217" width="71" style="8" customWidth="1"/>
    <col min="9218" max="9218" width="73.28515625" style="8" customWidth="1"/>
    <col min="9219" max="9472" width="9.140625" style="8"/>
    <col min="9473" max="9473" width="71" style="8" customWidth="1"/>
    <col min="9474" max="9474" width="73.28515625" style="8" customWidth="1"/>
    <col min="9475" max="9728" width="9.140625" style="8"/>
    <col min="9729" max="9729" width="71" style="8" customWidth="1"/>
    <col min="9730" max="9730" width="73.28515625" style="8" customWidth="1"/>
    <col min="9731" max="9984" width="9.140625" style="8"/>
    <col min="9985" max="9985" width="71" style="8" customWidth="1"/>
    <col min="9986" max="9986" width="73.28515625" style="8" customWidth="1"/>
    <col min="9987" max="10240" width="9.140625" style="8"/>
    <col min="10241" max="10241" width="71" style="8" customWidth="1"/>
    <col min="10242" max="10242" width="73.28515625" style="8" customWidth="1"/>
    <col min="10243" max="10496" width="9.140625" style="8"/>
    <col min="10497" max="10497" width="71" style="8" customWidth="1"/>
    <col min="10498" max="10498" width="73.28515625" style="8" customWidth="1"/>
    <col min="10499" max="10752" width="9.140625" style="8"/>
    <col min="10753" max="10753" width="71" style="8" customWidth="1"/>
    <col min="10754" max="10754" width="73.28515625" style="8" customWidth="1"/>
    <col min="10755" max="11008" width="9.140625" style="8"/>
    <col min="11009" max="11009" width="71" style="8" customWidth="1"/>
    <col min="11010" max="11010" width="73.28515625" style="8" customWidth="1"/>
    <col min="11011" max="11264" width="9.140625" style="8"/>
    <col min="11265" max="11265" width="71" style="8" customWidth="1"/>
    <col min="11266" max="11266" width="73.28515625" style="8" customWidth="1"/>
    <col min="11267" max="11520" width="9.140625" style="8"/>
    <col min="11521" max="11521" width="71" style="8" customWidth="1"/>
    <col min="11522" max="11522" width="73.28515625" style="8" customWidth="1"/>
    <col min="11523" max="11776" width="9.140625" style="8"/>
    <col min="11777" max="11777" width="71" style="8" customWidth="1"/>
    <col min="11778" max="11778" width="73.28515625" style="8" customWidth="1"/>
    <col min="11779" max="12032" width="9.140625" style="8"/>
    <col min="12033" max="12033" width="71" style="8" customWidth="1"/>
    <col min="12034" max="12034" width="73.28515625" style="8" customWidth="1"/>
    <col min="12035" max="12288" width="9.140625" style="8"/>
    <col min="12289" max="12289" width="71" style="8" customWidth="1"/>
    <col min="12290" max="12290" width="73.28515625" style="8" customWidth="1"/>
    <col min="12291" max="12544" width="9.140625" style="8"/>
    <col min="12545" max="12545" width="71" style="8" customWidth="1"/>
    <col min="12546" max="12546" width="73.28515625" style="8" customWidth="1"/>
    <col min="12547" max="12800" width="9.140625" style="8"/>
    <col min="12801" max="12801" width="71" style="8" customWidth="1"/>
    <col min="12802" max="12802" width="73.28515625" style="8" customWidth="1"/>
    <col min="12803" max="13056" width="9.140625" style="8"/>
    <col min="13057" max="13057" width="71" style="8" customWidth="1"/>
    <col min="13058" max="13058" width="73.28515625" style="8" customWidth="1"/>
    <col min="13059" max="13312" width="9.140625" style="8"/>
    <col min="13313" max="13313" width="71" style="8" customWidth="1"/>
    <col min="13314" max="13314" width="73.28515625" style="8" customWidth="1"/>
    <col min="13315" max="13568" width="9.140625" style="8"/>
    <col min="13569" max="13569" width="71" style="8" customWidth="1"/>
    <col min="13570" max="13570" width="73.28515625" style="8" customWidth="1"/>
    <col min="13571" max="13824" width="9.140625" style="8"/>
    <col min="13825" max="13825" width="71" style="8" customWidth="1"/>
    <col min="13826" max="13826" width="73.28515625" style="8" customWidth="1"/>
    <col min="13827" max="14080" width="9.140625" style="8"/>
    <col min="14081" max="14081" width="71" style="8" customWidth="1"/>
    <col min="14082" max="14082" width="73.28515625" style="8" customWidth="1"/>
    <col min="14083" max="14336" width="9.140625" style="8"/>
    <col min="14337" max="14337" width="71" style="8" customWidth="1"/>
    <col min="14338" max="14338" width="73.28515625" style="8" customWidth="1"/>
    <col min="14339" max="14592" width="9.140625" style="8"/>
    <col min="14593" max="14593" width="71" style="8" customWidth="1"/>
    <col min="14594" max="14594" width="73.28515625" style="8" customWidth="1"/>
    <col min="14595" max="14848" width="9.140625" style="8"/>
    <col min="14849" max="14849" width="71" style="8" customWidth="1"/>
    <col min="14850" max="14850" width="73.28515625" style="8" customWidth="1"/>
    <col min="14851" max="15104" width="9.140625" style="8"/>
    <col min="15105" max="15105" width="71" style="8" customWidth="1"/>
    <col min="15106" max="15106" width="73.28515625" style="8" customWidth="1"/>
    <col min="15107" max="15360" width="9.140625" style="8"/>
    <col min="15361" max="15361" width="71" style="8" customWidth="1"/>
    <col min="15362" max="15362" width="73.28515625" style="8" customWidth="1"/>
    <col min="15363" max="15616" width="9.140625" style="8"/>
    <col min="15617" max="15617" width="71" style="8" customWidth="1"/>
    <col min="15618" max="15618" width="73.28515625" style="8" customWidth="1"/>
    <col min="15619" max="15872" width="9.140625" style="8"/>
    <col min="15873" max="15873" width="71" style="8" customWidth="1"/>
    <col min="15874" max="15874" width="73.28515625" style="8" customWidth="1"/>
    <col min="15875" max="16128" width="9.140625" style="8"/>
    <col min="16129" max="16129" width="71" style="8" customWidth="1"/>
    <col min="16130" max="16130" width="73.28515625" style="8" customWidth="1"/>
    <col min="16131" max="16384" width="9.140625" style="8"/>
  </cols>
  <sheetData>
    <row r="1" spans="1:10" ht="42.75" customHeight="1">
      <c r="A1" s="20" t="s">
        <v>19</v>
      </c>
      <c r="B1" s="20"/>
    </row>
    <row r="2" spans="1:10" ht="11.25" customHeight="1">
      <c r="A2" s="9"/>
      <c r="B2" s="9"/>
    </row>
    <row r="3" spans="1:10" ht="30">
      <c r="A3" s="1" t="s">
        <v>0</v>
      </c>
      <c r="B3" s="5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3" t="s">
        <v>27</v>
      </c>
    </row>
    <row r="4" spans="1:10" ht="36" customHeight="1">
      <c r="A4" s="10" t="s">
        <v>2</v>
      </c>
      <c r="B4" s="7">
        <f>SUM(C4:I4)</f>
        <v>2968.4575400000003</v>
      </c>
      <c r="C4" s="6">
        <f>C5</f>
        <v>1675.6059299999999</v>
      </c>
      <c r="D4" s="6">
        <f t="shared" ref="D4:I4" si="0">D5</f>
        <v>782.33509000000004</v>
      </c>
      <c r="E4" s="6">
        <f t="shared" si="0"/>
        <v>17.141590000000001</v>
      </c>
      <c r="F4" s="6">
        <f t="shared" si="0"/>
        <v>86.1922</v>
      </c>
      <c r="G4" s="6">
        <f t="shared" si="0"/>
        <v>17.570170000000001</v>
      </c>
      <c r="H4" s="6">
        <f t="shared" si="0"/>
        <v>96.698359999999994</v>
      </c>
      <c r="I4" s="6">
        <f t="shared" si="0"/>
        <v>292.91419999999999</v>
      </c>
    </row>
    <row r="5" spans="1:10" ht="36" customHeight="1">
      <c r="A5" s="10" t="s">
        <v>18</v>
      </c>
      <c r="B5" s="7">
        <f>SUM(C5:I5)</f>
        <v>2968.4575400000003</v>
      </c>
      <c r="C5" s="6">
        <f>ROUND((1977215)/1.18/1000,5)</f>
        <v>1675.6059299999999</v>
      </c>
      <c r="D5" s="6">
        <f>ROUND((923155.41)/1.18/1000,5)</f>
        <v>782.33509000000004</v>
      </c>
      <c r="E5" s="6">
        <f>ROUND((20227.08)/1.18/1000,5)</f>
        <v>17.141590000000001</v>
      </c>
      <c r="F5" s="6">
        <f>ROUND((101706.8)/1.18/1000,5)</f>
        <v>86.1922</v>
      </c>
      <c r="G5" s="6">
        <f>ROUND((20732.8)/1.18/1000,5)</f>
        <v>17.570170000000001</v>
      </c>
      <c r="H5" s="6">
        <f>ROUND((114104.07)/1.18/1000,5)</f>
        <v>96.698359999999994</v>
      </c>
      <c r="I5" s="6">
        <f>ROUND((13897.92+331740.84)/1.18/1000,5)</f>
        <v>292.91419999999999</v>
      </c>
      <c r="J5" s="19">
        <f>ROUND(([1]TDSheet!$L$396)/1.18/1000,5)-B5</f>
        <v>1.9999999494757503E-5</v>
      </c>
    </row>
    <row r="6" spans="1:10" ht="25.5" hidden="1" customHeight="1">
      <c r="A6" s="4" t="s">
        <v>28</v>
      </c>
      <c r="B6" s="7">
        <f t="shared" ref="B6:B18" si="1">SUM(C6:I6)</f>
        <v>5881.8374134797368</v>
      </c>
      <c r="C6" s="11">
        <f>C7/7003.214*6984.502</f>
        <v>3182.0994789776696</v>
      </c>
      <c r="D6" s="11">
        <f>D7/1093.511*1090.761</f>
        <v>931.70309291162141</v>
      </c>
      <c r="E6" s="11">
        <f>E7/15.982*14.7</f>
        <v>634.33183931923418</v>
      </c>
      <c r="F6" s="11">
        <f>F7/287.769*283.69</f>
        <v>225.73515623086573</v>
      </c>
      <c r="G6" s="11">
        <f>G7/16.929*15.6</f>
        <v>37.948241715399611</v>
      </c>
      <c r="H6" s="11">
        <f>H7/228.502*223.474</f>
        <v>116.48653888193537</v>
      </c>
      <c r="I6" s="11">
        <f>I7/807.948*797.165</f>
        <v>753.5330654430112</v>
      </c>
    </row>
    <row r="7" spans="1:10" ht="36" customHeight="1" collapsed="1">
      <c r="A7" s="10" t="s">
        <v>3</v>
      </c>
      <c r="B7" s="7">
        <f t="shared" si="1"/>
        <v>5967.3243899999989</v>
      </c>
      <c r="C7" s="11">
        <f>C8+C10+C11+C13+C14</f>
        <v>3190.6245599999997</v>
      </c>
      <c r="D7" s="11">
        <f t="shared" ref="D7:I7" si="2">D8+D10+D11+D13+D14</f>
        <v>934.05208000000005</v>
      </c>
      <c r="E7" s="11">
        <f t="shared" si="2"/>
        <v>689.65247999999997</v>
      </c>
      <c r="F7" s="11">
        <f t="shared" si="2"/>
        <v>228.98086000000001</v>
      </c>
      <c r="G7" s="11">
        <f t="shared" si="2"/>
        <v>41.181139999999999</v>
      </c>
      <c r="H7" s="11">
        <f t="shared" si="2"/>
        <v>119.10740000000001</v>
      </c>
      <c r="I7" s="11">
        <f t="shared" si="2"/>
        <v>763.72586999999999</v>
      </c>
      <c r="J7" s="19">
        <f>5967.32439-B7</f>
        <v>0</v>
      </c>
    </row>
    <row r="8" spans="1:10" ht="24.75" customHeight="1">
      <c r="A8" s="12" t="s">
        <v>4</v>
      </c>
      <c r="B8" s="7">
        <f t="shared" si="1"/>
        <v>4858.2591199999997</v>
      </c>
      <c r="C8" s="11">
        <f>1778.31456+444.56448+83.45961+134.25842+11.1425+8.47725+1.29759+3.26909+205.45856+5.5</f>
        <v>2675.7420599999996</v>
      </c>
      <c r="D8" s="11">
        <f>657.18908+52.94487</f>
        <v>710.13395000000003</v>
      </c>
      <c r="E8" s="11">
        <f>645.6263+11.22527</f>
        <v>656.85157000000004</v>
      </c>
      <c r="F8" s="11">
        <f>133.14505+16.15011</f>
        <v>149.29516000000001</v>
      </c>
      <c r="G8" s="11">
        <v>21.740839999999999</v>
      </c>
      <c r="H8" s="11">
        <f>82.97816+11.23444</f>
        <v>94.212600000000009</v>
      </c>
      <c r="I8" s="11">
        <f>529.20646+21.07648</f>
        <v>550.28293999999994</v>
      </c>
    </row>
    <row r="9" spans="1:10" ht="21" customHeight="1">
      <c r="A9" s="13" t="s">
        <v>5</v>
      </c>
      <c r="B9" s="7">
        <f t="shared" si="1"/>
        <v>662.28251</v>
      </c>
      <c r="C9" s="11">
        <f>444.56448+83.45961+134.25842</f>
        <v>662.28251</v>
      </c>
      <c r="D9" s="11"/>
      <c r="E9" s="11"/>
      <c r="F9" s="11"/>
      <c r="G9" s="11"/>
      <c r="H9" s="11"/>
      <c r="I9" s="11"/>
    </row>
    <row r="10" spans="1:10" ht="20.25" customHeight="1">
      <c r="A10" s="12" t="s">
        <v>14</v>
      </c>
      <c r="B10" s="7">
        <f t="shared" si="1"/>
        <v>0</v>
      </c>
      <c r="C10" s="11"/>
      <c r="D10" s="11"/>
      <c r="E10" s="11"/>
      <c r="F10" s="11"/>
      <c r="G10" s="11"/>
      <c r="H10" s="11"/>
      <c r="I10" s="11"/>
    </row>
    <row r="11" spans="1:10" ht="23.25" customHeight="1">
      <c r="A11" s="12" t="s">
        <v>6</v>
      </c>
      <c r="B11" s="7">
        <f t="shared" si="1"/>
        <v>616.74566000000004</v>
      </c>
      <c r="C11" s="11">
        <v>435.05137000000002</v>
      </c>
      <c r="D11" s="11">
        <v>81.180009999999996</v>
      </c>
      <c r="E11" s="11">
        <v>2.4964499999999998</v>
      </c>
      <c r="F11" s="11">
        <v>25.145949999999999</v>
      </c>
      <c r="G11" s="11"/>
      <c r="H11" s="11">
        <v>13.256600000000001</v>
      </c>
      <c r="I11" s="11">
        <v>59.615279999999998</v>
      </c>
    </row>
    <row r="12" spans="1:10" ht="24" customHeight="1">
      <c r="A12" s="13" t="s">
        <v>5</v>
      </c>
      <c r="B12" s="7">
        <f t="shared" si="1"/>
        <v>453.70637999999997</v>
      </c>
      <c r="C12" s="11">
        <v>320.04372000000001</v>
      </c>
      <c r="D12" s="11">
        <v>59.719740000000002</v>
      </c>
      <c r="E12" s="11">
        <v>1.8365</v>
      </c>
      <c r="F12" s="11">
        <v>18.498519999999999</v>
      </c>
      <c r="G12" s="11">
        <v>0</v>
      </c>
      <c r="H12" s="11">
        <v>9.7521699999999996</v>
      </c>
      <c r="I12" s="11">
        <v>43.855730000000001</v>
      </c>
    </row>
    <row r="13" spans="1:10" ht="21.75" customHeight="1">
      <c r="A13" s="12" t="s">
        <v>7</v>
      </c>
      <c r="B13" s="7">
        <f t="shared" si="1"/>
        <v>0</v>
      </c>
      <c r="C13" s="11"/>
      <c r="D13" s="11"/>
      <c r="E13" s="11"/>
      <c r="F13" s="11"/>
      <c r="G13" s="11"/>
      <c r="H13" s="11"/>
      <c r="I13" s="11"/>
    </row>
    <row r="14" spans="1:10" ht="21" customHeight="1">
      <c r="A14" s="12" t="s">
        <v>8</v>
      </c>
      <c r="B14" s="7">
        <f t="shared" si="1"/>
        <v>492.31960999999995</v>
      </c>
      <c r="C14" s="11">
        <v>79.831130000000002</v>
      </c>
      <c r="D14" s="11">
        <v>142.73812000000001</v>
      </c>
      <c r="E14" s="11">
        <v>30.304459999999999</v>
      </c>
      <c r="F14" s="11">
        <v>54.539749999999998</v>
      </c>
      <c r="G14" s="11">
        <v>19.440300000000001</v>
      </c>
      <c r="H14" s="11">
        <v>11.638199999999999</v>
      </c>
      <c r="I14" s="11">
        <v>153.82765000000001</v>
      </c>
    </row>
    <row r="15" spans="1:10" ht="66.75" customHeight="1">
      <c r="A15" s="12" t="s">
        <v>15</v>
      </c>
      <c r="B15" s="7">
        <f t="shared" si="1"/>
        <v>13.819999999999999</v>
      </c>
      <c r="C15" s="11">
        <v>6.89</v>
      </c>
      <c r="D15" s="11">
        <v>3.21</v>
      </c>
      <c r="E15" s="11">
        <v>0.09</v>
      </c>
      <c r="F15" s="11">
        <v>1.03</v>
      </c>
      <c r="G15" s="11">
        <v>0.04</v>
      </c>
      <c r="H15" s="11">
        <v>1.22</v>
      </c>
      <c r="I15" s="11">
        <v>1.34</v>
      </c>
    </row>
    <row r="16" spans="1:10" ht="33.75" customHeight="1">
      <c r="A16" s="10" t="s">
        <v>9</v>
      </c>
      <c r="B16" s="7">
        <f t="shared" si="1"/>
        <v>-2927.1998734797371</v>
      </c>
      <c r="C16" s="11">
        <f>C4-C6-C15</f>
        <v>-1513.3835489776698</v>
      </c>
      <c r="D16" s="11">
        <f t="shared" ref="D16:I16" si="3">D4-D6-D15</f>
        <v>-152.57800291162138</v>
      </c>
      <c r="E16" s="11">
        <f t="shared" si="3"/>
        <v>-617.28024931923426</v>
      </c>
      <c r="F16" s="11">
        <f t="shared" si="3"/>
        <v>-140.57295623086574</v>
      </c>
      <c r="G16" s="11">
        <f t="shared" si="3"/>
        <v>-20.418071715399609</v>
      </c>
      <c r="H16" s="11">
        <f t="shared" si="3"/>
        <v>-21.008178881935379</v>
      </c>
      <c r="I16" s="11">
        <f t="shared" si="3"/>
        <v>-461.95886544301118</v>
      </c>
    </row>
    <row r="17" spans="1:9" ht="51.75" customHeight="1">
      <c r="A17" s="13" t="s">
        <v>10</v>
      </c>
      <c r="B17" s="7">
        <f t="shared" si="1"/>
        <v>0</v>
      </c>
      <c r="C17" s="11"/>
      <c r="D17" s="11"/>
      <c r="E17" s="11"/>
      <c r="F17" s="11"/>
      <c r="G17" s="11"/>
      <c r="H17" s="11"/>
      <c r="I17" s="11"/>
    </row>
    <row r="18" spans="1:9" ht="35.25" customHeight="1">
      <c r="A18" s="10" t="s">
        <v>11</v>
      </c>
      <c r="B18" s="7">
        <f t="shared" si="1"/>
        <v>0</v>
      </c>
      <c r="C18" s="11"/>
      <c r="D18" s="11"/>
      <c r="E18" s="11"/>
      <c r="F18" s="11"/>
      <c r="G18" s="11"/>
      <c r="H18" s="11"/>
      <c r="I18" s="11"/>
    </row>
    <row r="19" spans="1:9" ht="87.75" customHeight="1">
      <c r="A19" s="12" t="s">
        <v>16</v>
      </c>
      <c r="B19" s="14"/>
      <c r="C19" s="22" t="s">
        <v>29</v>
      </c>
      <c r="D19" s="23"/>
      <c r="E19" s="23"/>
      <c r="F19" s="23"/>
      <c r="G19" s="23"/>
      <c r="H19" s="23"/>
      <c r="I19" s="24"/>
    </row>
    <row r="20" spans="1:9" ht="22.5" customHeight="1">
      <c r="A20" s="12" t="s">
        <v>12</v>
      </c>
      <c r="B20" s="7">
        <f t="shared" ref="B20:B21" si="4">SUM(C20:I20)</f>
        <v>9.453854999999999</v>
      </c>
      <c r="C20" s="11">
        <v>7.0032139999999998</v>
      </c>
      <c r="D20" s="11">
        <v>1.0935109999999999</v>
      </c>
      <c r="E20" s="11">
        <v>1.5982E-2</v>
      </c>
      <c r="F20" s="11">
        <v>0.287769</v>
      </c>
      <c r="G20" s="11">
        <v>1.6929E-2</v>
      </c>
      <c r="H20" s="11">
        <v>0.22850200000000001</v>
      </c>
      <c r="I20" s="11">
        <v>0.807948</v>
      </c>
    </row>
    <row r="21" spans="1:9" ht="21.75" customHeight="1">
      <c r="A21" s="12" t="s">
        <v>13</v>
      </c>
      <c r="B21" s="7">
        <f t="shared" si="4"/>
        <v>1</v>
      </c>
      <c r="C21" s="11">
        <v>1</v>
      </c>
      <c r="D21" s="11"/>
      <c r="E21" s="11"/>
      <c r="F21" s="11"/>
      <c r="G21" s="11"/>
      <c r="H21" s="11"/>
      <c r="I21" s="11"/>
    </row>
    <row r="22" spans="1:9" ht="14.25" customHeight="1">
      <c r="A22" s="15"/>
      <c r="B22" s="16"/>
    </row>
    <row r="23" spans="1:9" hidden="1">
      <c r="A23" s="16" t="s">
        <v>1</v>
      </c>
      <c r="B23" s="16"/>
    </row>
    <row r="24" spans="1:9" ht="50.25" hidden="1" customHeight="1">
      <c r="A24" s="21" t="s">
        <v>17</v>
      </c>
      <c r="B24" s="21"/>
    </row>
    <row r="25" spans="1:9" ht="15">
      <c r="A25" s="17"/>
      <c r="B25" s="16"/>
    </row>
  </sheetData>
  <mergeCells count="3">
    <mergeCell ref="A1:B1"/>
    <mergeCell ref="A24:B24"/>
    <mergeCell ref="C19:I19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ф.3 фин показ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Фазлеева Анастасия Вячеславовна</cp:lastModifiedBy>
  <cp:lastPrinted>2016-12-26T05:43:49Z</cp:lastPrinted>
  <dcterms:created xsi:type="dcterms:W3CDTF">1996-10-08T23:32:33Z</dcterms:created>
  <dcterms:modified xsi:type="dcterms:W3CDTF">2018-03-29T05:33:21Z</dcterms:modified>
</cp:coreProperties>
</file>